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528" codeName="{B1203076-2D4D-A25B-A398-973B695A806A}"/>
  <workbookPr codeName="DieseArbeitsmappe"/>
  <mc:AlternateContent xmlns:mc="http://schemas.openxmlformats.org/markup-compatibility/2006">
    <mc:Choice Requires="x15">
      <x15ac:absPath xmlns:x15ac="http://schemas.microsoft.com/office/spreadsheetml/2010/11/ac" url="C:\Users\H.Heide\Desktop\"/>
    </mc:Choice>
  </mc:AlternateContent>
  <bookViews>
    <workbookView xWindow="1365" yWindow="510" windowWidth="19905" windowHeight="11760" tabRatio="399" activeTab="1"/>
  </bookViews>
  <sheets>
    <sheet name="Startseite" sheetId="3" r:id="rId1"/>
    <sheet name="Konfigurator" sheetId="1" r:id="rId2"/>
    <sheet name="Datenbank" sheetId="4" r:id="rId3"/>
    <sheet name="AFM-Artikel" sheetId="2" r:id="rId4"/>
  </sheets>
  <definedNames>
    <definedName name="_xlnm._FilterDatabase" localSheetId="1" hidden="1">Datenbank!$B$320:$B$333</definedName>
    <definedName name="AL1000_">Datenbank!$B$1000:$B$1007</definedName>
    <definedName name="AL1020_">Datenbank!$B$1020:$B$1027</definedName>
    <definedName name="AL1040_">Datenbank!$B$1040:$B$1047</definedName>
    <definedName name="AL1060_">Datenbank!$B$1060:$B$1067</definedName>
    <definedName name="AL1080_">Datenbank!$B$1080:$B$1087</definedName>
    <definedName name="AL1100_">Datenbank!$B$1100:$B$1107</definedName>
    <definedName name="AL1120_">Datenbank!$B$1120:$B$1127</definedName>
    <definedName name="AL1140_">Datenbank!$B$1140:$B$1147</definedName>
    <definedName name="AL1160_">Datenbank!$B$1160:$B$1167</definedName>
    <definedName name="AL1180_">Datenbank!$B$1180:$B$1187</definedName>
    <definedName name="AL1200_">Datenbank!$B$1200:$B$1207</definedName>
    <definedName name="AL1220_">Datenbank!$B$1220:$B$1227</definedName>
    <definedName name="AL1240_">Datenbank!$B$1240:$B$1247</definedName>
    <definedName name="AL1260_">Datenbank!$B$1260:$B$1267</definedName>
    <definedName name="AL1280_">Datenbank!$B$1280:$B$1287</definedName>
    <definedName name="AL1300_">Datenbank!$B$1300:$B$1307</definedName>
    <definedName name="AL1320_">Datenbank!$B$1320:$B$1327</definedName>
    <definedName name="AL1340_">Datenbank!$B$1340:$B$1347</definedName>
    <definedName name="AL1360_">Datenbank!$B$1360:$B$1367</definedName>
    <definedName name="AL1380_">Datenbank!$B$1380:$B$1387</definedName>
    <definedName name="AL1400_">Datenbank!$B$1400:$B$1407</definedName>
    <definedName name="AL1420_">Datenbank!$B$1420:$B$1427</definedName>
    <definedName name="AL1440_">Datenbank!$B$1440:$B$1447</definedName>
    <definedName name="AL1460_">Datenbank!$B$1460:$B$1467</definedName>
    <definedName name="AL1480_">Datenbank!$B$1480:$B$1487</definedName>
    <definedName name="AL1500_">Datenbank!$B$1500:$B$1507</definedName>
    <definedName name="AL1520_">Datenbank!$B$1520:$B$1527</definedName>
    <definedName name="AL1540_">Datenbank!$B$1540:$B$1547</definedName>
    <definedName name="AL1560_">Datenbank!$B$1560:$B$1567</definedName>
    <definedName name="AL1580_">Datenbank!$B$1580:$B$1587</definedName>
    <definedName name="AL1600_">Datenbank!$B$1600:$B$1607</definedName>
    <definedName name="AL1620_">Datenbank!$B$1620:$B$1627</definedName>
    <definedName name="AL200_">Datenbank!$B$200:$B$207</definedName>
    <definedName name="AL220_">Datenbank!$B$220:$B$227</definedName>
    <definedName name="AL240_">Datenbank!$B$240:$B$247</definedName>
    <definedName name="AL260_">Datenbank!$B$260:$B$267</definedName>
    <definedName name="AL280_">Datenbank!$B$280:$B$287</definedName>
    <definedName name="AL300_">Datenbank!$B$300:$B$303</definedName>
    <definedName name="AL320_">Datenbank!$B$320:$B$321</definedName>
    <definedName name="AL340_">Datenbank!$B$340:$B$341</definedName>
    <definedName name="AL360_">Datenbank!$B$360:$B$367</definedName>
    <definedName name="AL380_">Datenbank!$B$380:$B$384</definedName>
    <definedName name="AL400_">Datenbank!$B$400:$B$407</definedName>
    <definedName name="AL420_">Datenbank!$B$420:$B$427</definedName>
    <definedName name="AL440_">Datenbank!$B$440:$B$447</definedName>
    <definedName name="AL460_">Datenbank!$B$460:$B$467</definedName>
    <definedName name="AL480_">Datenbank!$B$480:$B$487</definedName>
    <definedName name="AL500_">Datenbank!$B$500:$B$507</definedName>
    <definedName name="AL520_">Datenbank!$B$520:$B$527</definedName>
    <definedName name="AL540_">Datenbank!$B$540:$B$547</definedName>
    <definedName name="AL560_">Datenbank!$B$560:$B$567</definedName>
    <definedName name="AL580_">Datenbank!$B$580:$B$587</definedName>
    <definedName name="AL600_">Datenbank!$B$600:$B$607</definedName>
    <definedName name="AL620_">Datenbank!$B$620:$B$627</definedName>
    <definedName name="AL640_">Datenbank!$B$640:$B$647</definedName>
    <definedName name="AL660_">Datenbank!$B$660:$B$667</definedName>
    <definedName name="AL680_">Datenbank!$B$680:$B$687</definedName>
    <definedName name="AL700_">Datenbank!$B$700:$B$707</definedName>
    <definedName name="AL720_">Datenbank!$B$720:$B$727</definedName>
    <definedName name="AL740_">Datenbank!$B$740:$B$747</definedName>
    <definedName name="AL760_">Datenbank!$B$760:$B$767</definedName>
    <definedName name="AL780_">Datenbank!$B$780:$B$787</definedName>
    <definedName name="AL800_">Datenbank!$B$800:$B$807</definedName>
    <definedName name="AL820_">Datenbank!$B$820:$B$827</definedName>
    <definedName name="AL840_">Datenbank!$B$840:$B$847</definedName>
    <definedName name="AL860_">Datenbank!$B$860:$B$867</definedName>
    <definedName name="AL880_">Datenbank!$B$880:$B$887</definedName>
    <definedName name="AL900_">Datenbank!$B$900:$B$907</definedName>
    <definedName name="AL920_">Datenbank!$B$920:$B$927</definedName>
    <definedName name="AL940_">Datenbank!$B$940:$B$947</definedName>
    <definedName name="AL960_">Datenbank!$B$960:$B$967</definedName>
    <definedName name="AL980_">Datenbank!$B$980:$B$987</definedName>
    <definedName name="Alu_Ja_Nein">Datenbank!$AT$2:$AT$4</definedName>
    <definedName name="Auswahl_1140">Datenbank!$C$1440</definedName>
    <definedName name="Auswählen">Konfigurator!$T$42</definedName>
    <definedName name="_xlnm.Print_Area" localSheetId="3">'AFM-Artikel'!#REF!</definedName>
    <definedName name="_xlnm.Print_Area" localSheetId="1">Konfigurator!$A$1:$Y$35</definedName>
    <definedName name="_xlnm.Print_Area" localSheetId="0">Startseite!$E$1:$Q$96</definedName>
    <definedName name="HDMI300_ST_KU">Datenbank!$B$304:$B$309</definedName>
    <definedName name="Ja_Nein">Datenbank!$BC$2:$BC$3</definedName>
    <definedName name="Liste_Anschlussfelder">Datenbank!$BL$2:$BL$23</definedName>
    <definedName name="Liste_Zusammenstellung">Datenbank!$BG$2:$BG$14</definedName>
    <definedName name="Menge_Module">Datenbank!$BA$2:$BA$12</definedName>
    <definedName name="Montage_und_Beschriftung">Datenbank!$BC$2:$BC$3</definedName>
    <definedName name="Rabatt">Datenbank!$BE$2:$BE$102</definedName>
    <definedName name="Schuko_Wieland">Datenbank!$AW$2:$AW$3</definedName>
    <definedName name="Test_1161">Datenbank!$C$1441</definedName>
    <definedName name="Test_1162">Datenbank!$C$1442</definedName>
    <definedName name="Test_1163">Datenbank!$C$1443</definedName>
    <definedName name="Test_1164">Datenbank!$C$1444</definedName>
    <definedName name="Test_1165">Datenbank!$C$1445</definedName>
    <definedName name="Test_1166">Datenbank!$C$1446</definedName>
    <definedName name="Test_1167">Datenbank!$C$1447</definedName>
    <definedName name="unten_hinten">Datenbank!$AY$2:$AY$3</definedName>
  </definedNames>
  <calcPr calcId="162913"/>
</workbook>
</file>

<file path=xl/calcChain.xml><?xml version="1.0" encoding="utf-8"?>
<calcChain xmlns="http://schemas.openxmlformats.org/spreadsheetml/2006/main">
  <c r="P51" i="1" l="1"/>
  <c r="N51" i="1"/>
  <c r="B542" i="4"/>
  <c r="I234" i="4" l="1"/>
  <c r="B234" i="4"/>
  <c r="L14" i="4" l="1"/>
  <c r="B305" i="4"/>
  <c r="B309" i="4"/>
  <c r="B310" i="4"/>
  <c r="B311" i="4"/>
  <c r="B312" i="4"/>
  <c r="B313" i="4"/>
  <c r="B314" i="4"/>
  <c r="B301" i="4"/>
  <c r="B302" i="4"/>
  <c r="L13" i="4"/>
  <c r="L15" i="4" s="1"/>
  <c r="I314" i="4"/>
  <c r="L41" i="1"/>
  <c r="BS4" i="4"/>
  <c r="BT4" i="4" s="1"/>
  <c r="BS6" i="4"/>
  <c r="BT6" i="4" s="1"/>
  <c r="E12" i="1"/>
  <c r="BS3" i="4" s="1"/>
  <c r="BT3" i="4" s="1"/>
  <c r="BS5" i="4"/>
  <c r="BT5" i="4" s="1"/>
  <c r="BS7" i="4"/>
  <c r="BT7" i="4" s="1"/>
  <c r="S5" i="1"/>
  <c r="W5" i="1" s="1"/>
  <c r="Y110" i="1"/>
  <c r="BR5" i="4"/>
  <c r="BR6" i="4"/>
  <c r="BR7" i="4"/>
  <c r="BR4" i="4"/>
  <c r="H5" i="1"/>
  <c r="R5" i="1" s="1"/>
  <c r="B385" i="4"/>
  <c r="B386" i="4"/>
  <c r="B387" i="4"/>
  <c r="B388" i="4"/>
  <c r="B389" i="4"/>
  <c r="B384" i="4"/>
  <c r="T14" i="4"/>
  <c r="B381" i="4"/>
  <c r="B382" i="4"/>
  <c r="B383" i="4"/>
  <c r="B390" i="4"/>
  <c r="B201" i="4"/>
  <c r="B202" i="4"/>
  <c r="B203" i="4"/>
  <c r="B204" i="4"/>
  <c r="B205" i="4"/>
  <c r="B206" i="4"/>
  <c r="B207" i="4"/>
  <c r="B208" i="4"/>
  <c r="B209" i="4"/>
  <c r="B210" i="4"/>
  <c r="B221" i="4"/>
  <c r="B222" i="4"/>
  <c r="B223" i="4"/>
  <c r="B224" i="4"/>
  <c r="B225" i="4"/>
  <c r="B226" i="4"/>
  <c r="B227" i="4"/>
  <c r="B228" i="4"/>
  <c r="B229" i="4"/>
  <c r="B230" i="4"/>
  <c r="B241" i="4"/>
  <c r="B242" i="4"/>
  <c r="B243" i="4"/>
  <c r="B244" i="4"/>
  <c r="B245" i="4"/>
  <c r="B246" i="4"/>
  <c r="B247" i="4"/>
  <c r="B248" i="4"/>
  <c r="B249" i="4"/>
  <c r="B250" i="4"/>
  <c r="B261" i="4"/>
  <c r="B262" i="4"/>
  <c r="B263" i="4"/>
  <c r="B264" i="4"/>
  <c r="B265" i="4"/>
  <c r="B266" i="4"/>
  <c r="B267" i="4"/>
  <c r="B268" i="4"/>
  <c r="B269" i="4"/>
  <c r="B270" i="4"/>
  <c r="H13" i="4"/>
  <c r="B281" i="4"/>
  <c r="B282" i="4"/>
  <c r="B283" i="4"/>
  <c r="B284" i="4"/>
  <c r="B285" i="4"/>
  <c r="B286" i="4"/>
  <c r="B287" i="4"/>
  <c r="B288" i="4"/>
  <c r="B289" i="4"/>
  <c r="B290" i="4"/>
  <c r="J13" i="4"/>
  <c r="J17" i="4" s="1"/>
  <c r="B303" i="4"/>
  <c r="B306" i="4"/>
  <c r="B307" i="4"/>
  <c r="B308" i="4"/>
  <c r="B322" i="4"/>
  <c r="B323" i="4"/>
  <c r="B324" i="4"/>
  <c r="B325" i="4"/>
  <c r="B326" i="4"/>
  <c r="B327" i="4"/>
  <c r="B328" i="4"/>
  <c r="B329" i="4"/>
  <c r="B330" i="4"/>
  <c r="B331" i="4"/>
  <c r="B332" i="4"/>
  <c r="B333" i="4"/>
  <c r="B342" i="4"/>
  <c r="B343" i="4"/>
  <c r="B344" i="4"/>
  <c r="B345" i="4"/>
  <c r="B346" i="4"/>
  <c r="B347" i="4"/>
  <c r="B348" i="4"/>
  <c r="B352" i="4"/>
  <c r="B353" i="4"/>
  <c r="P13" i="4"/>
  <c r="P16" i="4" s="1"/>
  <c r="B361" i="4"/>
  <c r="B362" i="4"/>
  <c r="B363" i="4"/>
  <c r="B364" i="4"/>
  <c r="B365" i="4"/>
  <c r="B366" i="4"/>
  <c r="B367" i="4"/>
  <c r="B368" i="4"/>
  <c r="B369" i="4"/>
  <c r="B370" i="4"/>
  <c r="R13" i="4"/>
  <c r="T13" i="4"/>
  <c r="B401" i="4"/>
  <c r="B402" i="4"/>
  <c r="B403" i="4"/>
  <c r="B404" i="4"/>
  <c r="B405" i="4"/>
  <c r="B406" i="4"/>
  <c r="B407" i="4"/>
  <c r="B408" i="4"/>
  <c r="B409" i="4"/>
  <c r="B410" i="4"/>
  <c r="B421" i="4"/>
  <c r="B422" i="4"/>
  <c r="B423" i="4"/>
  <c r="B424" i="4"/>
  <c r="B425" i="4"/>
  <c r="B426" i="4"/>
  <c r="B427" i="4"/>
  <c r="B428" i="4"/>
  <c r="B429" i="4"/>
  <c r="B430" i="4"/>
  <c r="B441" i="4"/>
  <c r="B442" i="4"/>
  <c r="B443" i="4"/>
  <c r="B444" i="4"/>
  <c r="B445" i="4"/>
  <c r="B446" i="4"/>
  <c r="B447" i="4"/>
  <c r="B448" i="4"/>
  <c r="B449" i="4"/>
  <c r="B450" i="4"/>
  <c r="B461" i="4"/>
  <c r="B462" i="4"/>
  <c r="B463" i="4"/>
  <c r="B464" i="4"/>
  <c r="B465" i="4"/>
  <c r="B466" i="4"/>
  <c r="B467" i="4"/>
  <c r="B468" i="4"/>
  <c r="B469" i="4"/>
  <c r="B470" i="4"/>
  <c r="B481" i="4"/>
  <c r="B482" i="4"/>
  <c r="B483" i="4"/>
  <c r="B484" i="4"/>
  <c r="B485" i="4"/>
  <c r="B486" i="4"/>
  <c r="B487" i="4"/>
  <c r="B488" i="4"/>
  <c r="B489" i="4"/>
  <c r="B490" i="4"/>
  <c r="B501" i="4"/>
  <c r="B502" i="4"/>
  <c r="B503" i="4"/>
  <c r="B504" i="4"/>
  <c r="B505" i="4"/>
  <c r="B506" i="4"/>
  <c r="B507" i="4"/>
  <c r="B508" i="4"/>
  <c r="B509" i="4"/>
  <c r="B510" i="4"/>
  <c r="B521" i="4"/>
  <c r="B522" i="4"/>
  <c r="B523" i="4"/>
  <c r="B524" i="4"/>
  <c r="B525" i="4"/>
  <c r="B526" i="4"/>
  <c r="B527" i="4"/>
  <c r="B528" i="4"/>
  <c r="B529" i="4"/>
  <c r="B530" i="4"/>
  <c r="B541" i="4"/>
  <c r="B543" i="4"/>
  <c r="B544" i="4"/>
  <c r="B545" i="4"/>
  <c r="B546" i="4"/>
  <c r="B547" i="4"/>
  <c r="B548" i="4"/>
  <c r="B549" i="4"/>
  <c r="B550" i="4"/>
  <c r="B561" i="4"/>
  <c r="B562" i="4"/>
  <c r="B563" i="4"/>
  <c r="B564" i="4"/>
  <c r="B565" i="4"/>
  <c r="B566" i="4"/>
  <c r="B567" i="4"/>
  <c r="B568" i="4"/>
  <c r="B569" i="4"/>
  <c r="B570" i="4"/>
  <c r="B581" i="4"/>
  <c r="B582" i="4"/>
  <c r="B583" i="4"/>
  <c r="B584" i="4"/>
  <c r="B585" i="4"/>
  <c r="B586" i="4"/>
  <c r="B587" i="4"/>
  <c r="B588" i="4"/>
  <c r="B589" i="4"/>
  <c r="B590" i="4"/>
  <c r="P33" i="4"/>
  <c r="B601" i="4"/>
  <c r="B602" i="4"/>
  <c r="B603" i="4"/>
  <c r="B604" i="4"/>
  <c r="B605" i="4"/>
  <c r="B606" i="4"/>
  <c r="B607" i="4"/>
  <c r="B608" i="4"/>
  <c r="B609" i="4"/>
  <c r="B610" i="4"/>
  <c r="B621" i="4"/>
  <c r="B622" i="4"/>
  <c r="B623" i="4"/>
  <c r="B624" i="4"/>
  <c r="B625" i="4"/>
  <c r="B626" i="4"/>
  <c r="B627" i="4"/>
  <c r="B628" i="4"/>
  <c r="B629" i="4"/>
  <c r="B630" i="4"/>
  <c r="B641" i="4"/>
  <c r="B642" i="4"/>
  <c r="B643" i="4"/>
  <c r="B644" i="4"/>
  <c r="B645" i="4"/>
  <c r="B646" i="4"/>
  <c r="B647" i="4"/>
  <c r="B648" i="4"/>
  <c r="B649" i="4"/>
  <c r="B650" i="4"/>
  <c r="B661" i="4"/>
  <c r="B662" i="4"/>
  <c r="B663" i="4"/>
  <c r="B664" i="4"/>
  <c r="B665" i="4"/>
  <c r="B666" i="4"/>
  <c r="B667" i="4"/>
  <c r="B668" i="4"/>
  <c r="B669" i="4"/>
  <c r="B670" i="4"/>
  <c r="B681" i="4"/>
  <c r="B682" i="4"/>
  <c r="B683" i="4"/>
  <c r="B684" i="4"/>
  <c r="B685" i="4"/>
  <c r="B686" i="4"/>
  <c r="B687" i="4"/>
  <c r="B688" i="4"/>
  <c r="B689" i="4"/>
  <c r="B690" i="4"/>
  <c r="B701" i="4"/>
  <c r="B702" i="4"/>
  <c r="B703" i="4"/>
  <c r="B704" i="4"/>
  <c r="B705" i="4"/>
  <c r="B706" i="4"/>
  <c r="B707" i="4"/>
  <c r="B708" i="4"/>
  <c r="B709" i="4"/>
  <c r="B710" i="4"/>
  <c r="B721" i="4"/>
  <c r="B722" i="4"/>
  <c r="B723" i="4"/>
  <c r="B724" i="4"/>
  <c r="B725" i="4"/>
  <c r="B726" i="4"/>
  <c r="B727" i="4"/>
  <c r="B728" i="4"/>
  <c r="B729" i="4"/>
  <c r="B730" i="4"/>
  <c r="B741" i="4"/>
  <c r="B742" i="4"/>
  <c r="B743" i="4"/>
  <c r="B744" i="4"/>
  <c r="B745" i="4"/>
  <c r="B746" i="4"/>
  <c r="B747" i="4"/>
  <c r="B748" i="4"/>
  <c r="B749" i="4"/>
  <c r="B750" i="4"/>
  <c r="B761" i="4"/>
  <c r="B762" i="4"/>
  <c r="B763" i="4"/>
  <c r="B764" i="4"/>
  <c r="B765" i="4"/>
  <c r="B766" i="4"/>
  <c r="B767" i="4"/>
  <c r="B768" i="4"/>
  <c r="B769" i="4"/>
  <c r="B770" i="4"/>
  <c r="B781" i="4"/>
  <c r="B782" i="4"/>
  <c r="B783" i="4"/>
  <c r="B784" i="4"/>
  <c r="B785" i="4"/>
  <c r="B786" i="4"/>
  <c r="B787" i="4"/>
  <c r="B788" i="4"/>
  <c r="B789" i="4"/>
  <c r="B790" i="4"/>
  <c r="B801" i="4"/>
  <c r="B802" i="4"/>
  <c r="B803" i="4"/>
  <c r="B804" i="4"/>
  <c r="B805" i="4"/>
  <c r="B806" i="4"/>
  <c r="B807" i="4"/>
  <c r="B808" i="4"/>
  <c r="B809" i="4"/>
  <c r="B810" i="4"/>
  <c r="B821" i="4"/>
  <c r="B822" i="4"/>
  <c r="B823" i="4"/>
  <c r="B824" i="4"/>
  <c r="B825" i="4"/>
  <c r="B826" i="4"/>
  <c r="B827" i="4"/>
  <c r="B828" i="4"/>
  <c r="B829" i="4"/>
  <c r="B830" i="4"/>
  <c r="B841" i="4"/>
  <c r="B842" i="4"/>
  <c r="B843" i="4"/>
  <c r="B844" i="4"/>
  <c r="B845" i="4"/>
  <c r="B846" i="4"/>
  <c r="B847" i="4"/>
  <c r="B848" i="4"/>
  <c r="B849" i="4"/>
  <c r="B850" i="4"/>
  <c r="R53" i="4"/>
  <c r="R64" i="4" s="1"/>
  <c r="B861" i="4"/>
  <c r="B862" i="4"/>
  <c r="B863" i="4"/>
  <c r="B864" i="4"/>
  <c r="B865" i="4"/>
  <c r="B866" i="4"/>
  <c r="B867" i="4"/>
  <c r="B868" i="4"/>
  <c r="B869" i="4"/>
  <c r="B870" i="4"/>
  <c r="B881" i="4"/>
  <c r="B882" i="4"/>
  <c r="B883" i="4"/>
  <c r="B884" i="4"/>
  <c r="B885" i="4"/>
  <c r="B886" i="4"/>
  <c r="B887" i="4"/>
  <c r="B888" i="4"/>
  <c r="B889" i="4"/>
  <c r="B890" i="4"/>
  <c r="B901" i="4"/>
  <c r="B902" i="4"/>
  <c r="B903" i="4"/>
  <c r="B904" i="4"/>
  <c r="B905" i="4"/>
  <c r="B906" i="4"/>
  <c r="B907" i="4"/>
  <c r="B908" i="4"/>
  <c r="B909" i="4"/>
  <c r="B910" i="4"/>
  <c r="X53" i="4"/>
  <c r="X57" i="4" s="1"/>
  <c r="B921" i="4"/>
  <c r="B922" i="4"/>
  <c r="B923" i="4"/>
  <c r="B924" i="4"/>
  <c r="B925" i="4"/>
  <c r="B926" i="4"/>
  <c r="B927" i="4"/>
  <c r="B928" i="4"/>
  <c r="B929" i="4"/>
  <c r="B930" i="4"/>
  <c r="B941" i="4"/>
  <c r="B942" i="4"/>
  <c r="B943" i="4"/>
  <c r="B944" i="4"/>
  <c r="B945" i="4"/>
  <c r="B946" i="4"/>
  <c r="B947" i="4"/>
  <c r="B948" i="4"/>
  <c r="B949" i="4"/>
  <c r="B950" i="4"/>
  <c r="B961" i="4"/>
  <c r="B962" i="4"/>
  <c r="B963" i="4"/>
  <c r="B964" i="4"/>
  <c r="B965" i="4"/>
  <c r="B966" i="4"/>
  <c r="B967" i="4"/>
  <c r="B968" i="4"/>
  <c r="B969" i="4"/>
  <c r="B970" i="4"/>
  <c r="B981" i="4"/>
  <c r="B982" i="4"/>
  <c r="B983" i="4"/>
  <c r="B984" i="4"/>
  <c r="B985" i="4"/>
  <c r="B986" i="4"/>
  <c r="B987" i="4"/>
  <c r="B988" i="4"/>
  <c r="B989" i="4"/>
  <c r="B990" i="4"/>
  <c r="B1001" i="4"/>
  <c r="B1002" i="4"/>
  <c r="B1003" i="4"/>
  <c r="B1004" i="4"/>
  <c r="B1005" i="4"/>
  <c r="B1006" i="4"/>
  <c r="B1007" i="4"/>
  <c r="B1008" i="4"/>
  <c r="B1009" i="4"/>
  <c r="B1010" i="4"/>
  <c r="B1021" i="4"/>
  <c r="B1022" i="4"/>
  <c r="B1023" i="4"/>
  <c r="B1024" i="4"/>
  <c r="B1025" i="4"/>
  <c r="B1026" i="4"/>
  <c r="B1027" i="4"/>
  <c r="B1028" i="4"/>
  <c r="B1029" i="4"/>
  <c r="B1030" i="4"/>
  <c r="B1041" i="4"/>
  <c r="B1042" i="4"/>
  <c r="B1043" i="4"/>
  <c r="B1044" i="4"/>
  <c r="B1045" i="4"/>
  <c r="B1046" i="4"/>
  <c r="B1047" i="4"/>
  <c r="B1048" i="4"/>
  <c r="B1049" i="4"/>
  <c r="B1050" i="4"/>
  <c r="B1061" i="4"/>
  <c r="B1062" i="4"/>
  <c r="B1063" i="4"/>
  <c r="B1064" i="4"/>
  <c r="B1065" i="4"/>
  <c r="B1066" i="4"/>
  <c r="B1067" i="4"/>
  <c r="B1068" i="4"/>
  <c r="B1069" i="4"/>
  <c r="B1070" i="4"/>
  <c r="B1081" i="4"/>
  <c r="B1082" i="4"/>
  <c r="B1083" i="4"/>
  <c r="B1084" i="4"/>
  <c r="B1085" i="4"/>
  <c r="B1086" i="4"/>
  <c r="B1087" i="4"/>
  <c r="B1088" i="4"/>
  <c r="B1089" i="4"/>
  <c r="B1090" i="4"/>
  <c r="B1101" i="4"/>
  <c r="B1102" i="4"/>
  <c r="B1103" i="4"/>
  <c r="B1104" i="4"/>
  <c r="B1105" i="4"/>
  <c r="B1106" i="4"/>
  <c r="B1107" i="4"/>
  <c r="B1108" i="4"/>
  <c r="B1109" i="4"/>
  <c r="B1110" i="4"/>
  <c r="B1121" i="4"/>
  <c r="B1122" i="4"/>
  <c r="B1123" i="4"/>
  <c r="B1124" i="4"/>
  <c r="B1125" i="4"/>
  <c r="B1126" i="4"/>
  <c r="B1127" i="4"/>
  <c r="B1128" i="4"/>
  <c r="B1129" i="4"/>
  <c r="B1130" i="4"/>
  <c r="B1141" i="4"/>
  <c r="B1142" i="4"/>
  <c r="B1143" i="4"/>
  <c r="B1144" i="4"/>
  <c r="B1145" i="4"/>
  <c r="B1146" i="4"/>
  <c r="B1147" i="4"/>
  <c r="B1148" i="4"/>
  <c r="B1149" i="4"/>
  <c r="B1150" i="4"/>
  <c r="X73" i="4"/>
  <c r="X77" i="4" s="1"/>
  <c r="B1161" i="4"/>
  <c r="B1162" i="4"/>
  <c r="B1163" i="4"/>
  <c r="B1164" i="4"/>
  <c r="B1165" i="4"/>
  <c r="B1166" i="4"/>
  <c r="B1167" i="4"/>
  <c r="B1168" i="4"/>
  <c r="B1169" i="4"/>
  <c r="B1170" i="4"/>
  <c r="B1181" i="4"/>
  <c r="B1182" i="4"/>
  <c r="B1183" i="4"/>
  <c r="B1184" i="4"/>
  <c r="B1185" i="4"/>
  <c r="B1186" i="4"/>
  <c r="B1187" i="4"/>
  <c r="B1188" i="4"/>
  <c r="B1189" i="4"/>
  <c r="B1190" i="4"/>
  <c r="B1201" i="4"/>
  <c r="B1202" i="4"/>
  <c r="B1203" i="4"/>
  <c r="B1204" i="4"/>
  <c r="B1205" i="4"/>
  <c r="B1206" i="4"/>
  <c r="B1207" i="4"/>
  <c r="B1208" i="4"/>
  <c r="B1209" i="4"/>
  <c r="B1210" i="4"/>
  <c r="B1221" i="4"/>
  <c r="B1222" i="4"/>
  <c r="B1223" i="4"/>
  <c r="B1224" i="4"/>
  <c r="B1225" i="4"/>
  <c r="B1226" i="4"/>
  <c r="B1227" i="4"/>
  <c r="B1228" i="4"/>
  <c r="B1229" i="4"/>
  <c r="B1230" i="4"/>
  <c r="B1241" i="4"/>
  <c r="B1242" i="4"/>
  <c r="B1243" i="4"/>
  <c r="B1244" i="4"/>
  <c r="B1245" i="4"/>
  <c r="B1246" i="4"/>
  <c r="B1247" i="4"/>
  <c r="B1248" i="4"/>
  <c r="B1249" i="4"/>
  <c r="B1250" i="4"/>
  <c r="B1261" i="4"/>
  <c r="B1262" i="4"/>
  <c r="B1263" i="4"/>
  <c r="B1264" i="4"/>
  <c r="B1265" i="4"/>
  <c r="B1266" i="4"/>
  <c r="B1267" i="4"/>
  <c r="B1268" i="4"/>
  <c r="B1269" i="4"/>
  <c r="B1270" i="4"/>
  <c r="B1281" i="4"/>
  <c r="B1282" i="4"/>
  <c r="B1283" i="4"/>
  <c r="B1284" i="4"/>
  <c r="B1285" i="4"/>
  <c r="B1286" i="4"/>
  <c r="B1287" i="4"/>
  <c r="B1288" i="4"/>
  <c r="B1289" i="4"/>
  <c r="B1290" i="4"/>
  <c r="N93" i="4"/>
  <c r="N97" i="4" s="1"/>
  <c r="B1301" i="4"/>
  <c r="B1302" i="4"/>
  <c r="B1303" i="4"/>
  <c r="B1304" i="4"/>
  <c r="B1305" i="4"/>
  <c r="B1306" i="4"/>
  <c r="B1307" i="4"/>
  <c r="B1308" i="4"/>
  <c r="B1309" i="4"/>
  <c r="B1310" i="4"/>
  <c r="B1321" i="4"/>
  <c r="B1322" i="4"/>
  <c r="B1323" i="4"/>
  <c r="B1324" i="4"/>
  <c r="B1325" i="4"/>
  <c r="B1326" i="4"/>
  <c r="B1327" i="4"/>
  <c r="B1328" i="4"/>
  <c r="B1329" i="4"/>
  <c r="B1330" i="4"/>
  <c r="B1341" i="4"/>
  <c r="B1342" i="4"/>
  <c r="B1343" i="4"/>
  <c r="B1344" i="4"/>
  <c r="B1345" i="4"/>
  <c r="B1346" i="4"/>
  <c r="B1347" i="4"/>
  <c r="B1348" i="4"/>
  <c r="B1349" i="4"/>
  <c r="B1350" i="4"/>
  <c r="B1361" i="4"/>
  <c r="B1362" i="4"/>
  <c r="B1363" i="4"/>
  <c r="B1364" i="4"/>
  <c r="B1365" i="4"/>
  <c r="B1366" i="4"/>
  <c r="B1367" i="4"/>
  <c r="B1368" i="4"/>
  <c r="B1369" i="4"/>
  <c r="B1370" i="4"/>
  <c r="B1381" i="4"/>
  <c r="B1382" i="4"/>
  <c r="B1383" i="4"/>
  <c r="B1384" i="4"/>
  <c r="B1385" i="4"/>
  <c r="B1386" i="4"/>
  <c r="B1387" i="4"/>
  <c r="B1388" i="4"/>
  <c r="B1389" i="4"/>
  <c r="B1390" i="4"/>
  <c r="B1401" i="4"/>
  <c r="B1402" i="4"/>
  <c r="B1403" i="4"/>
  <c r="B1404" i="4"/>
  <c r="B1405" i="4"/>
  <c r="B1406" i="4"/>
  <c r="B1407" i="4"/>
  <c r="B1408" i="4"/>
  <c r="B1409" i="4"/>
  <c r="B1410" i="4"/>
  <c r="B1421" i="4"/>
  <c r="B1422" i="4"/>
  <c r="B1423" i="4"/>
  <c r="B1424" i="4"/>
  <c r="B1425" i="4"/>
  <c r="B1426" i="4"/>
  <c r="B1427" i="4"/>
  <c r="B1428" i="4"/>
  <c r="B1429" i="4"/>
  <c r="B1430" i="4"/>
  <c r="B1441" i="4"/>
  <c r="B1449" i="4"/>
  <c r="B1450" i="4"/>
  <c r="F113" i="4"/>
  <c r="B1461" i="4"/>
  <c r="B1469" i="4"/>
  <c r="B1470" i="4"/>
  <c r="H113" i="4"/>
  <c r="H117" i="4" s="1"/>
  <c r="B1481" i="4"/>
  <c r="B1489" i="4"/>
  <c r="B1490" i="4"/>
  <c r="J113" i="4"/>
  <c r="J115" i="4" s="1"/>
  <c r="B1501" i="4"/>
  <c r="B1509" i="4"/>
  <c r="B1510" i="4"/>
  <c r="L113" i="4"/>
  <c r="B1521" i="4"/>
  <c r="B1529" i="4"/>
  <c r="B1530" i="4"/>
  <c r="N113" i="4"/>
  <c r="N115" i="4" s="1"/>
  <c r="B1541" i="4"/>
  <c r="B1549" i="4"/>
  <c r="B1550" i="4"/>
  <c r="P113" i="4"/>
  <c r="P117" i="4" s="1"/>
  <c r="B1561" i="4"/>
  <c r="B1569" i="4"/>
  <c r="B1570" i="4"/>
  <c r="R113" i="4"/>
  <c r="R117" i="4" s="1"/>
  <c r="B1581" i="4"/>
  <c r="B1582" i="4"/>
  <c r="B1583" i="4"/>
  <c r="B1584" i="4"/>
  <c r="B1585" i="4"/>
  <c r="B1586" i="4"/>
  <c r="B1587" i="4"/>
  <c r="B1588" i="4"/>
  <c r="B1589" i="4"/>
  <c r="B1590" i="4"/>
  <c r="B1601" i="4"/>
  <c r="B1609" i="4"/>
  <c r="B1610" i="4"/>
  <c r="V113" i="4"/>
  <c r="V116" i="4" s="1"/>
  <c r="B1621" i="4"/>
  <c r="B1622" i="4"/>
  <c r="B1623" i="4"/>
  <c r="B1624" i="4"/>
  <c r="B1625" i="4"/>
  <c r="B1626" i="4"/>
  <c r="B1627" i="4"/>
  <c r="B1628" i="4"/>
  <c r="B1629" i="4"/>
  <c r="B1630" i="4"/>
  <c r="P14" i="4"/>
  <c r="P12" i="4" s="1"/>
  <c r="B392" i="4"/>
  <c r="B393" i="4"/>
  <c r="B349" i="4"/>
  <c r="B350" i="4"/>
  <c r="B351" i="4"/>
  <c r="I382" i="4"/>
  <c r="I384" i="4"/>
  <c r="I381" i="4"/>
  <c r="I302" i="4"/>
  <c r="I301" i="4"/>
  <c r="L17" i="4"/>
  <c r="I341" i="4"/>
  <c r="I389" i="4"/>
  <c r="I305" i="4"/>
  <c r="I307" i="4"/>
  <c r="I308" i="4"/>
  <c r="I344" i="4"/>
  <c r="I346" i="4"/>
  <c r="I347" i="4"/>
  <c r="I345" i="4"/>
  <c r="I317" i="4"/>
  <c r="I356" i="4"/>
  <c r="R15" i="4"/>
  <c r="J1292" i="4"/>
  <c r="N100" i="4" s="1"/>
  <c r="R14" i="4"/>
  <c r="R12" i="4" s="1"/>
  <c r="N94" i="4"/>
  <c r="N92" i="4" s="1"/>
  <c r="R17" i="4"/>
  <c r="I1292" i="4"/>
  <c r="X55" i="4"/>
  <c r="H15" i="4"/>
  <c r="P34" i="4"/>
  <c r="P32" i="4" s="1"/>
  <c r="X74" i="4"/>
  <c r="X72" i="4" s="1"/>
  <c r="X54" i="4"/>
  <c r="X52" i="4" s="1"/>
  <c r="R54" i="4"/>
  <c r="H14" i="4"/>
  <c r="H12" i="4" s="1"/>
  <c r="J14" i="4"/>
  <c r="J12" i="4" s="1"/>
  <c r="I303" i="4"/>
  <c r="I583" i="4"/>
  <c r="I845" i="4"/>
  <c r="I846" i="4"/>
  <c r="I901" i="4"/>
  <c r="I263" i="4"/>
  <c r="H17" i="4"/>
  <c r="I310" i="4"/>
  <c r="I591" i="4"/>
  <c r="I393" i="4"/>
  <c r="X14" i="4"/>
  <c r="L39" i="1"/>
  <c r="I383" i="4"/>
  <c r="C9" i="1"/>
  <c r="P61" i="1"/>
  <c r="B13" i="4"/>
  <c r="B15" i="4" s="1"/>
  <c r="D13" i="4"/>
  <c r="F13" i="4"/>
  <c r="F17" i="4" s="1"/>
  <c r="N13" i="4"/>
  <c r="N15" i="4" s="1"/>
  <c r="V13" i="4"/>
  <c r="X13" i="4"/>
  <c r="B33" i="4"/>
  <c r="B35" i="4" s="1"/>
  <c r="D33" i="4"/>
  <c r="D37" i="4" s="1"/>
  <c r="F33" i="4"/>
  <c r="F37" i="4" s="1"/>
  <c r="B53" i="4"/>
  <c r="B56" i="4" s="1"/>
  <c r="D53" i="4"/>
  <c r="D55" i="4" s="1"/>
  <c r="P53" i="4"/>
  <c r="P55" i="4" s="1"/>
  <c r="B73" i="4"/>
  <c r="B75" i="4" s="1"/>
  <c r="D73" i="4"/>
  <c r="D75" i="4" s="1"/>
  <c r="D93" i="4"/>
  <c r="D95" i="4" s="1"/>
  <c r="X93" i="4"/>
  <c r="X95" i="4" s="1"/>
  <c r="P54" i="4"/>
  <c r="P52" i="4" s="1"/>
  <c r="B14" i="4"/>
  <c r="B12" i="4" s="1"/>
  <c r="B34" i="4"/>
  <c r="B32" i="4" s="1"/>
  <c r="B74" i="4"/>
  <c r="B54" i="4"/>
  <c r="D94" i="4"/>
  <c r="D92" i="4" s="1"/>
  <c r="F34" i="4"/>
  <c r="F32" i="4" s="1"/>
  <c r="D14" i="4"/>
  <c r="I822" i="4"/>
  <c r="I582" i="4"/>
  <c r="I831" i="4"/>
  <c r="I343" i="4"/>
  <c r="I833" i="4"/>
  <c r="I693" i="4"/>
  <c r="B93" i="4"/>
  <c r="B95" i="4" s="1"/>
  <c r="B94" i="4"/>
  <c r="B92" i="4" s="1"/>
  <c r="X94" i="4"/>
  <c r="X92" i="4" s="1"/>
  <c r="D74" i="4"/>
  <c r="D54" i="4"/>
  <c r="F14" i="4"/>
  <c r="F12" i="4" s="1"/>
  <c r="N14" i="4"/>
  <c r="N12" i="4" s="1"/>
  <c r="V14" i="4"/>
  <c r="V12" i="4" s="1"/>
  <c r="W28" i="1"/>
  <c r="X28" i="1" s="1"/>
  <c r="X29" i="1" s="1"/>
  <c r="H93" i="4"/>
  <c r="H97" i="4" s="1"/>
  <c r="P93" i="4"/>
  <c r="P96" i="4" s="1"/>
  <c r="H73" i="4"/>
  <c r="H84" i="4" s="1"/>
  <c r="F73" i="4"/>
  <c r="F77" i="4" s="1"/>
  <c r="J73" i="4"/>
  <c r="J77" i="4" s="1"/>
  <c r="L73" i="4"/>
  <c r="L75" i="4" s="1"/>
  <c r="B1442" i="4"/>
  <c r="B1443" i="4"/>
  <c r="B1444" i="4"/>
  <c r="B1445" i="4"/>
  <c r="B1446" i="4"/>
  <c r="B1447" i="4"/>
  <c r="B1448" i="4"/>
  <c r="B1462" i="4"/>
  <c r="B1463" i="4"/>
  <c r="B1464" i="4"/>
  <c r="B1465" i="4"/>
  <c r="B1466" i="4"/>
  <c r="B1467" i="4"/>
  <c r="B1468" i="4"/>
  <c r="B1482" i="4"/>
  <c r="B1483" i="4"/>
  <c r="B1484" i="4"/>
  <c r="B1485" i="4"/>
  <c r="B1486" i="4"/>
  <c r="B1487" i="4"/>
  <c r="B1488" i="4"/>
  <c r="B1502" i="4"/>
  <c r="B1503" i="4"/>
  <c r="B1504" i="4"/>
  <c r="B1505" i="4"/>
  <c r="B1506" i="4"/>
  <c r="B1507" i="4"/>
  <c r="B1508" i="4"/>
  <c r="B1522" i="4"/>
  <c r="B1523" i="4"/>
  <c r="B1524" i="4"/>
  <c r="B1525" i="4"/>
  <c r="B1526" i="4"/>
  <c r="B1527" i="4"/>
  <c r="B1528" i="4"/>
  <c r="B1542" i="4"/>
  <c r="B1543" i="4"/>
  <c r="B1544" i="4"/>
  <c r="B1545" i="4"/>
  <c r="B1546" i="4"/>
  <c r="B1547" i="4"/>
  <c r="B1548" i="4"/>
  <c r="B1562" i="4"/>
  <c r="B1563" i="4"/>
  <c r="B1564" i="4"/>
  <c r="B1565" i="4"/>
  <c r="B1566" i="4"/>
  <c r="B1567" i="4"/>
  <c r="B1568" i="4"/>
  <c r="B1602" i="4"/>
  <c r="B1603" i="4"/>
  <c r="B1604" i="4"/>
  <c r="B1605" i="4"/>
  <c r="B1606" i="4"/>
  <c r="B1607" i="4"/>
  <c r="B1608" i="4"/>
  <c r="P94" i="4"/>
  <c r="P92" i="4" s="1"/>
  <c r="J1312" i="4"/>
  <c r="P100" i="4" s="1"/>
  <c r="I1312" i="4"/>
  <c r="F74" i="4"/>
  <c r="F72" i="4" s="1"/>
  <c r="H74" i="4"/>
  <c r="H72" i="4" s="1"/>
  <c r="J74" i="4"/>
  <c r="J72" i="4" s="1"/>
  <c r="L74" i="4"/>
  <c r="L72" i="4" s="1"/>
  <c r="H94" i="4"/>
  <c r="H92" i="4" s="1"/>
  <c r="L93" i="4"/>
  <c r="L95" i="4" s="1"/>
  <c r="L94" i="4"/>
  <c r="L92" i="4" s="1"/>
  <c r="P81" i="1"/>
  <c r="N81" i="1"/>
  <c r="L81" i="1"/>
  <c r="V93" i="4"/>
  <c r="V97" i="4" s="1"/>
  <c r="T93" i="4"/>
  <c r="T95" i="4" s="1"/>
  <c r="R93" i="4"/>
  <c r="R96" i="4" s="1"/>
  <c r="J81" i="1"/>
  <c r="T41" i="1"/>
  <c r="T39" i="1" s="1"/>
  <c r="V41" i="1"/>
  <c r="V39" i="1" s="1"/>
  <c r="T9" i="4"/>
  <c r="V9" i="4"/>
  <c r="I432" i="4"/>
  <c r="B432" i="4"/>
  <c r="J93" i="4"/>
  <c r="J104" i="4" s="1"/>
  <c r="N73" i="4"/>
  <c r="N76" i="4" s="1"/>
  <c r="T33" i="4"/>
  <c r="T36" i="4" s="1"/>
  <c r="R16" i="4"/>
  <c r="R24" i="4"/>
  <c r="L16" i="4"/>
  <c r="L24" i="4"/>
  <c r="H16" i="4"/>
  <c r="H24" i="4"/>
  <c r="J94" i="4"/>
  <c r="J92" i="4" s="1"/>
  <c r="N74" i="4"/>
  <c r="N72" i="4" s="1"/>
  <c r="T34" i="4"/>
  <c r="I424" i="4"/>
  <c r="I361" i="4"/>
  <c r="I911" i="4"/>
  <c r="I431" i="4"/>
  <c r="I371" i="4"/>
  <c r="I433" i="4"/>
  <c r="I373" i="4"/>
  <c r="I1293" i="4"/>
  <c r="T53" i="4"/>
  <c r="T56" i="4" s="1"/>
  <c r="F53" i="4"/>
  <c r="F56" i="4" s="1"/>
  <c r="H53" i="4"/>
  <c r="H64" i="4" s="1"/>
  <c r="J53" i="4"/>
  <c r="J56" i="4" s="1"/>
  <c r="J54" i="4"/>
  <c r="J52" i="4" s="1"/>
  <c r="T54" i="4"/>
  <c r="T52" i="4" s="1"/>
  <c r="H54" i="4"/>
  <c r="H52" i="4" s="1"/>
  <c r="F54" i="4"/>
  <c r="F52" i="4" s="1"/>
  <c r="I683" i="4"/>
  <c r="I221" i="4"/>
  <c r="I241" i="4"/>
  <c r="I261" i="4"/>
  <c r="I281" i="4"/>
  <c r="I321" i="4"/>
  <c r="I362" i="4"/>
  <c r="I402" i="4"/>
  <c r="I349" i="4"/>
  <c r="I351" i="4"/>
  <c r="I350" i="4"/>
  <c r="I354" i="4"/>
  <c r="I201" i="4"/>
  <c r="I327" i="4"/>
  <c r="I336" i="4"/>
  <c r="R41" i="1"/>
  <c r="R39" i="1" s="1"/>
  <c r="I412" i="4"/>
  <c r="B412" i="4"/>
  <c r="P41" i="1"/>
  <c r="P39" i="1" s="1"/>
  <c r="V53" i="4"/>
  <c r="V55" i="4" s="1"/>
  <c r="V54" i="4"/>
  <c r="V52" i="4" s="1"/>
  <c r="I313" i="4"/>
  <c r="I312" i="4"/>
  <c r="I311" i="4"/>
  <c r="I331" i="4"/>
  <c r="I332" i="4"/>
  <c r="I330" i="4"/>
  <c r="L54" i="4"/>
  <c r="L52" i="4" s="1"/>
  <c r="L53" i="4"/>
  <c r="L55" i="4" s="1"/>
  <c r="H115" i="4"/>
  <c r="J114" i="4"/>
  <c r="I203" i="4"/>
  <c r="I211" i="4"/>
  <c r="I213" i="4"/>
  <c r="B81" i="1"/>
  <c r="I1633" i="4"/>
  <c r="B1633" i="4"/>
  <c r="I1632" i="4"/>
  <c r="B1632" i="4"/>
  <c r="I1631" i="4"/>
  <c r="B1631" i="4"/>
  <c r="I1630" i="4"/>
  <c r="I1629" i="4"/>
  <c r="I1628" i="4"/>
  <c r="I1627" i="4"/>
  <c r="I1626" i="4"/>
  <c r="I1625" i="4"/>
  <c r="I1624" i="4"/>
  <c r="I1623" i="4"/>
  <c r="I1622" i="4"/>
  <c r="I1621" i="4"/>
  <c r="I1613" i="4"/>
  <c r="B1613" i="4"/>
  <c r="I1612" i="4"/>
  <c r="B1612" i="4"/>
  <c r="I1611" i="4"/>
  <c r="B1611" i="4"/>
  <c r="I1610" i="4"/>
  <c r="I1609" i="4"/>
  <c r="I1608" i="4"/>
  <c r="I1607" i="4"/>
  <c r="I1606" i="4"/>
  <c r="I1605" i="4"/>
  <c r="I1604" i="4"/>
  <c r="I1603" i="4"/>
  <c r="I1602" i="4"/>
  <c r="I1601" i="4"/>
  <c r="I1593" i="4"/>
  <c r="B1593" i="4"/>
  <c r="I1592" i="4"/>
  <c r="B1592" i="4"/>
  <c r="I1591" i="4"/>
  <c r="B1591" i="4"/>
  <c r="I1590" i="4"/>
  <c r="I1589" i="4"/>
  <c r="I1588" i="4"/>
  <c r="I1587" i="4"/>
  <c r="I1586" i="4"/>
  <c r="I1585" i="4"/>
  <c r="I1584" i="4"/>
  <c r="I1583" i="4"/>
  <c r="I1582" i="4"/>
  <c r="I1581" i="4"/>
  <c r="I1573" i="4"/>
  <c r="B1573" i="4"/>
  <c r="I1572" i="4"/>
  <c r="B1572" i="4"/>
  <c r="I1571" i="4"/>
  <c r="B1571" i="4"/>
  <c r="I1570" i="4"/>
  <c r="I1569" i="4"/>
  <c r="I1568" i="4"/>
  <c r="I1567" i="4"/>
  <c r="I1566" i="4"/>
  <c r="I1565" i="4"/>
  <c r="I1564" i="4"/>
  <c r="I1563" i="4"/>
  <c r="I1562" i="4"/>
  <c r="I1561" i="4"/>
  <c r="I1553" i="4"/>
  <c r="B1553" i="4"/>
  <c r="I1552" i="4"/>
  <c r="B1552" i="4"/>
  <c r="I1551" i="4"/>
  <c r="B1551" i="4"/>
  <c r="I1550" i="4"/>
  <c r="I1549" i="4"/>
  <c r="I1548" i="4"/>
  <c r="I1547" i="4"/>
  <c r="I1546" i="4"/>
  <c r="I1545" i="4"/>
  <c r="I1544" i="4"/>
  <c r="I1543" i="4"/>
  <c r="I1542" i="4"/>
  <c r="I1541" i="4"/>
  <c r="I1533" i="4"/>
  <c r="B1533" i="4"/>
  <c r="I1532" i="4"/>
  <c r="B1532" i="4"/>
  <c r="I1531" i="4"/>
  <c r="B1531" i="4"/>
  <c r="I1530" i="4"/>
  <c r="I1529" i="4"/>
  <c r="I1528" i="4"/>
  <c r="I1527" i="4"/>
  <c r="I1526" i="4"/>
  <c r="I1525" i="4"/>
  <c r="I1524" i="4"/>
  <c r="I1523" i="4"/>
  <c r="I1522" i="4"/>
  <c r="I1521" i="4"/>
  <c r="I1513" i="4"/>
  <c r="B1513" i="4"/>
  <c r="I1512" i="4"/>
  <c r="B1512" i="4"/>
  <c r="I1511" i="4"/>
  <c r="B1511" i="4"/>
  <c r="I1510" i="4"/>
  <c r="I1509" i="4"/>
  <c r="I1508" i="4"/>
  <c r="I1507" i="4"/>
  <c r="I1506" i="4"/>
  <c r="I1505" i="4"/>
  <c r="I1504" i="4"/>
  <c r="I1503" i="4"/>
  <c r="I1502" i="4"/>
  <c r="I1501" i="4"/>
  <c r="I1493" i="4"/>
  <c r="B1493" i="4"/>
  <c r="I1492" i="4"/>
  <c r="B1492" i="4"/>
  <c r="I1491" i="4"/>
  <c r="B1491" i="4"/>
  <c r="I1490" i="4"/>
  <c r="I1489" i="4"/>
  <c r="I1488" i="4"/>
  <c r="I1487" i="4"/>
  <c r="I1486" i="4"/>
  <c r="I1485" i="4"/>
  <c r="I1484" i="4"/>
  <c r="I1483" i="4"/>
  <c r="I1482" i="4"/>
  <c r="I1481" i="4"/>
  <c r="I1473" i="4"/>
  <c r="B1473" i="4"/>
  <c r="I1472" i="4"/>
  <c r="B1472" i="4"/>
  <c r="I1471" i="4"/>
  <c r="B1471" i="4"/>
  <c r="I1470" i="4"/>
  <c r="I1469" i="4"/>
  <c r="I1468" i="4"/>
  <c r="I1467" i="4"/>
  <c r="I1466" i="4"/>
  <c r="I1465" i="4"/>
  <c r="I1464" i="4"/>
  <c r="I1463" i="4"/>
  <c r="I1462" i="4"/>
  <c r="I1461" i="4"/>
  <c r="I1453" i="4"/>
  <c r="B1453" i="4"/>
  <c r="I1452" i="4"/>
  <c r="B1452" i="4"/>
  <c r="I1451" i="4"/>
  <c r="B1451" i="4"/>
  <c r="I1450" i="4"/>
  <c r="I1449" i="4"/>
  <c r="I1448" i="4"/>
  <c r="I1447" i="4"/>
  <c r="I1446" i="4"/>
  <c r="I1445" i="4"/>
  <c r="I1444" i="4"/>
  <c r="I1443" i="4"/>
  <c r="I1442" i="4"/>
  <c r="I1441" i="4"/>
  <c r="I1433" i="4"/>
  <c r="B1433" i="4"/>
  <c r="I1432" i="4"/>
  <c r="B1432" i="4"/>
  <c r="I1431" i="4"/>
  <c r="B1431" i="4"/>
  <c r="I1430" i="4"/>
  <c r="I1429" i="4"/>
  <c r="I1428" i="4"/>
  <c r="I1427" i="4"/>
  <c r="I1426" i="4"/>
  <c r="I1425" i="4"/>
  <c r="I1424" i="4"/>
  <c r="I1423" i="4"/>
  <c r="I1422" i="4"/>
  <c r="I1421" i="4"/>
  <c r="I1413" i="4"/>
  <c r="B1413" i="4"/>
  <c r="I1412" i="4"/>
  <c r="B1412" i="4"/>
  <c r="I1411" i="4"/>
  <c r="B1411" i="4"/>
  <c r="I1410" i="4"/>
  <c r="I1409" i="4"/>
  <c r="I1408" i="4"/>
  <c r="I1407" i="4"/>
  <c r="I1406" i="4"/>
  <c r="I1405" i="4"/>
  <c r="I1404" i="4"/>
  <c r="I1403" i="4"/>
  <c r="I1402" i="4"/>
  <c r="I1401" i="4"/>
  <c r="I1393" i="4"/>
  <c r="B1393" i="4"/>
  <c r="I1392" i="4"/>
  <c r="B1392" i="4"/>
  <c r="I1391" i="4"/>
  <c r="B1391" i="4"/>
  <c r="I1390" i="4"/>
  <c r="I1389" i="4"/>
  <c r="I1388" i="4"/>
  <c r="I1387" i="4"/>
  <c r="I1386" i="4"/>
  <c r="I1385" i="4"/>
  <c r="I1384" i="4"/>
  <c r="I1383" i="4"/>
  <c r="I1382" i="4"/>
  <c r="I1381" i="4"/>
  <c r="I1373" i="4"/>
  <c r="B1373" i="4"/>
  <c r="I1372" i="4"/>
  <c r="B1372" i="4"/>
  <c r="I1371" i="4"/>
  <c r="B1371" i="4"/>
  <c r="I1370" i="4"/>
  <c r="I1369" i="4"/>
  <c r="I1368" i="4"/>
  <c r="I1367" i="4"/>
  <c r="I1366" i="4"/>
  <c r="I1365" i="4"/>
  <c r="I1364" i="4"/>
  <c r="I1363" i="4"/>
  <c r="I1362" i="4"/>
  <c r="I1361" i="4"/>
  <c r="I1353" i="4"/>
  <c r="B1353" i="4"/>
  <c r="I1352" i="4"/>
  <c r="B1352" i="4"/>
  <c r="I1351" i="4"/>
  <c r="B1351" i="4"/>
  <c r="I1350" i="4"/>
  <c r="I1349" i="4"/>
  <c r="I1348" i="4"/>
  <c r="I1347" i="4"/>
  <c r="I1346" i="4"/>
  <c r="I1345" i="4"/>
  <c r="I1344" i="4"/>
  <c r="I1343" i="4"/>
  <c r="I1342" i="4"/>
  <c r="I1341" i="4"/>
  <c r="I1333" i="4"/>
  <c r="B1333" i="4"/>
  <c r="I1332" i="4"/>
  <c r="B1332" i="4"/>
  <c r="I1331" i="4"/>
  <c r="B1331" i="4"/>
  <c r="I1330" i="4"/>
  <c r="I1329" i="4"/>
  <c r="I1328" i="4"/>
  <c r="I1327" i="4"/>
  <c r="I1326" i="4"/>
  <c r="I1325" i="4"/>
  <c r="I1324" i="4"/>
  <c r="I1323" i="4"/>
  <c r="I1322" i="4"/>
  <c r="I1321" i="4"/>
  <c r="I1313" i="4"/>
  <c r="B1313" i="4"/>
  <c r="B1312" i="4"/>
  <c r="I1311" i="4"/>
  <c r="B1311" i="4"/>
  <c r="I1310" i="4"/>
  <c r="I1309" i="4"/>
  <c r="I1308" i="4"/>
  <c r="I1307" i="4"/>
  <c r="I1306" i="4"/>
  <c r="I1305" i="4"/>
  <c r="I1304" i="4"/>
  <c r="I1303" i="4"/>
  <c r="I1302" i="4"/>
  <c r="I1301" i="4"/>
  <c r="B1293" i="4"/>
  <c r="B1292" i="4"/>
  <c r="I1291" i="4"/>
  <c r="B1291" i="4"/>
  <c r="I1290" i="4"/>
  <c r="I1289" i="4"/>
  <c r="I1288" i="4"/>
  <c r="I1287" i="4"/>
  <c r="I1286" i="4"/>
  <c r="I1285" i="4"/>
  <c r="I1284" i="4"/>
  <c r="I1283" i="4"/>
  <c r="I1282" i="4"/>
  <c r="I1281" i="4"/>
  <c r="I1273" i="4"/>
  <c r="B1273" i="4"/>
  <c r="I1272" i="4"/>
  <c r="B1272" i="4"/>
  <c r="I1271" i="4"/>
  <c r="B1271" i="4"/>
  <c r="I1270" i="4"/>
  <c r="I1269" i="4"/>
  <c r="I1268" i="4"/>
  <c r="I1267" i="4"/>
  <c r="I1266" i="4"/>
  <c r="I1265" i="4"/>
  <c r="I1264" i="4"/>
  <c r="I1263" i="4"/>
  <c r="I1262" i="4"/>
  <c r="I1261" i="4"/>
  <c r="I1253" i="4"/>
  <c r="B1253" i="4"/>
  <c r="I1252" i="4"/>
  <c r="B1252" i="4"/>
  <c r="I1251" i="4"/>
  <c r="B1251" i="4"/>
  <c r="I1250" i="4"/>
  <c r="I1249" i="4"/>
  <c r="I1248" i="4"/>
  <c r="I1247" i="4"/>
  <c r="I1246" i="4"/>
  <c r="I1245" i="4"/>
  <c r="I1244" i="4"/>
  <c r="I1243" i="4"/>
  <c r="I1242" i="4"/>
  <c r="I1241" i="4"/>
  <c r="I1233" i="4"/>
  <c r="B1233" i="4"/>
  <c r="I1232" i="4"/>
  <c r="B1232" i="4"/>
  <c r="I1231" i="4"/>
  <c r="B1231" i="4"/>
  <c r="I1230" i="4"/>
  <c r="I1229" i="4"/>
  <c r="I1228" i="4"/>
  <c r="I1227" i="4"/>
  <c r="I1226" i="4"/>
  <c r="I1225" i="4"/>
  <c r="I1224" i="4"/>
  <c r="I1223" i="4"/>
  <c r="I1222" i="4"/>
  <c r="I1221" i="4"/>
  <c r="I1213" i="4"/>
  <c r="B1213" i="4"/>
  <c r="I1212" i="4"/>
  <c r="B1212" i="4"/>
  <c r="I1211" i="4"/>
  <c r="B1211" i="4"/>
  <c r="I1210" i="4"/>
  <c r="I1209" i="4"/>
  <c r="I1208" i="4"/>
  <c r="I1207" i="4"/>
  <c r="I1206" i="4"/>
  <c r="I1205" i="4"/>
  <c r="I1204" i="4"/>
  <c r="I1203" i="4"/>
  <c r="I1202" i="4"/>
  <c r="I1201" i="4"/>
  <c r="I1193" i="4"/>
  <c r="B1193" i="4"/>
  <c r="I1192" i="4"/>
  <c r="B1192" i="4"/>
  <c r="I1191" i="4"/>
  <c r="B1191" i="4"/>
  <c r="I1190" i="4"/>
  <c r="I1189" i="4"/>
  <c r="I1188" i="4"/>
  <c r="I1187" i="4"/>
  <c r="I1186" i="4"/>
  <c r="I1185" i="4"/>
  <c r="I1184" i="4"/>
  <c r="I1183" i="4"/>
  <c r="I1182" i="4"/>
  <c r="I1181" i="4"/>
  <c r="I1173" i="4"/>
  <c r="B1173" i="4"/>
  <c r="I1172" i="4"/>
  <c r="B1172" i="4"/>
  <c r="I1171" i="4"/>
  <c r="B1171" i="4"/>
  <c r="I1170" i="4"/>
  <c r="I1169" i="4"/>
  <c r="I1168" i="4"/>
  <c r="I1167" i="4"/>
  <c r="I1166" i="4"/>
  <c r="I1165" i="4"/>
  <c r="I1164" i="4"/>
  <c r="I1163" i="4"/>
  <c r="I1162" i="4"/>
  <c r="I1161" i="4"/>
  <c r="I1153" i="4"/>
  <c r="B1153" i="4"/>
  <c r="I1152" i="4"/>
  <c r="B1152" i="4"/>
  <c r="I1151" i="4"/>
  <c r="B1151" i="4"/>
  <c r="I1150" i="4"/>
  <c r="I1149" i="4"/>
  <c r="I1148" i="4"/>
  <c r="I1147" i="4"/>
  <c r="I1146" i="4"/>
  <c r="I1145" i="4"/>
  <c r="I1144" i="4"/>
  <c r="I1143" i="4"/>
  <c r="I1142" i="4"/>
  <c r="I1141" i="4"/>
  <c r="I1133" i="4"/>
  <c r="B1133" i="4"/>
  <c r="I1132" i="4"/>
  <c r="B1132" i="4"/>
  <c r="I1131" i="4"/>
  <c r="B1131" i="4"/>
  <c r="I1130" i="4"/>
  <c r="I1129" i="4"/>
  <c r="I1128" i="4"/>
  <c r="I1127" i="4"/>
  <c r="I1126" i="4"/>
  <c r="I1125" i="4"/>
  <c r="I1124" i="4"/>
  <c r="I1123" i="4"/>
  <c r="I1122" i="4"/>
  <c r="I1121" i="4"/>
  <c r="I1113" i="4"/>
  <c r="B1113" i="4"/>
  <c r="I1112" i="4"/>
  <c r="B1112" i="4"/>
  <c r="I1111" i="4"/>
  <c r="B1111" i="4"/>
  <c r="I1110" i="4"/>
  <c r="I1109" i="4"/>
  <c r="I1108" i="4"/>
  <c r="I1107" i="4"/>
  <c r="I1106" i="4"/>
  <c r="I1105" i="4"/>
  <c r="I1104" i="4"/>
  <c r="I1103" i="4"/>
  <c r="I1102" i="4"/>
  <c r="I1101" i="4"/>
  <c r="I1093" i="4"/>
  <c r="B1093" i="4"/>
  <c r="I1092" i="4"/>
  <c r="B1092" i="4"/>
  <c r="I1091" i="4"/>
  <c r="B1091" i="4"/>
  <c r="I1090" i="4"/>
  <c r="I1089" i="4"/>
  <c r="I1088" i="4"/>
  <c r="I1087" i="4"/>
  <c r="I1086" i="4"/>
  <c r="I1085" i="4"/>
  <c r="I1084" i="4"/>
  <c r="I1083" i="4"/>
  <c r="I1082" i="4"/>
  <c r="I1081" i="4"/>
  <c r="I1073" i="4"/>
  <c r="B1073" i="4"/>
  <c r="I1072" i="4"/>
  <c r="B1072" i="4"/>
  <c r="I1071" i="4"/>
  <c r="B1071" i="4"/>
  <c r="I1070" i="4"/>
  <c r="I1069" i="4"/>
  <c r="I1068" i="4"/>
  <c r="I1067" i="4"/>
  <c r="I1066" i="4"/>
  <c r="I1065" i="4"/>
  <c r="I1064" i="4"/>
  <c r="I1063" i="4"/>
  <c r="I1062" i="4"/>
  <c r="I1061" i="4"/>
  <c r="I1053" i="4"/>
  <c r="B1053" i="4"/>
  <c r="I1052" i="4"/>
  <c r="B1052" i="4"/>
  <c r="I1051" i="4"/>
  <c r="B1051" i="4"/>
  <c r="I1050" i="4"/>
  <c r="I1049" i="4"/>
  <c r="I1048" i="4"/>
  <c r="I1047" i="4"/>
  <c r="I1046" i="4"/>
  <c r="I1045" i="4"/>
  <c r="I1044" i="4"/>
  <c r="I1043" i="4"/>
  <c r="I1042" i="4"/>
  <c r="I1041" i="4"/>
  <c r="I1033" i="4"/>
  <c r="B1033" i="4"/>
  <c r="I1032" i="4"/>
  <c r="B1032" i="4"/>
  <c r="I1031" i="4"/>
  <c r="B1031" i="4"/>
  <c r="I1030" i="4"/>
  <c r="I1029" i="4"/>
  <c r="I1028" i="4"/>
  <c r="I1027" i="4"/>
  <c r="I1026" i="4"/>
  <c r="I1025" i="4"/>
  <c r="I1024" i="4"/>
  <c r="I1023" i="4"/>
  <c r="I1022" i="4"/>
  <c r="I1021" i="4"/>
  <c r="I1013" i="4"/>
  <c r="B1013" i="4"/>
  <c r="I1012" i="4"/>
  <c r="B1012" i="4"/>
  <c r="I1011" i="4"/>
  <c r="B1011" i="4"/>
  <c r="I1010" i="4"/>
  <c r="I1009" i="4"/>
  <c r="I1008" i="4"/>
  <c r="I1007" i="4"/>
  <c r="I1006" i="4"/>
  <c r="I1005" i="4"/>
  <c r="I1004" i="4"/>
  <c r="I1003" i="4"/>
  <c r="I1002" i="4"/>
  <c r="I1001" i="4"/>
  <c r="I993" i="4"/>
  <c r="B993" i="4"/>
  <c r="I992" i="4"/>
  <c r="B992" i="4"/>
  <c r="I991" i="4"/>
  <c r="B991" i="4"/>
  <c r="I990" i="4"/>
  <c r="I989" i="4"/>
  <c r="I988" i="4"/>
  <c r="I987" i="4"/>
  <c r="I986" i="4"/>
  <c r="I985" i="4"/>
  <c r="I984" i="4"/>
  <c r="I983" i="4"/>
  <c r="I982" i="4"/>
  <c r="I981" i="4"/>
  <c r="I973" i="4"/>
  <c r="B973" i="4"/>
  <c r="I972" i="4"/>
  <c r="B972" i="4"/>
  <c r="I971" i="4"/>
  <c r="B971" i="4"/>
  <c r="I970" i="4"/>
  <c r="I969" i="4"/>
  <c r="I968" i="4"/>
  <c r="I967" i="4"/>
  <c r="I966" i="4"/>
  <c r="I965" i="4"/>
  <c r="I964" i="4"/>
  <c r="I963" i="4"/>
  <c r="I962" i="4"/>
  <c r="I961" i="4"/>
  <c r="I953" i="4"/>
  <c r="B953" i="4"/>
  <c r="I952" i="4"/>
  <c r="B952" i="4"/>
  <c r="I951" i="4"/>
  <c r="B951" i="4"/>
  <c r="I950" i="4"/>
  <c r="I949" i="4"/>
  <c r="I948" i="4"/>
  <c r="I947" i="4"/>
  <c r="I946" i="4"/>
  <c r="I945" i="4"/>
  <c r="I944" i="4"/>
  <c r="I943" i="4"/>
  <c r="I942" i="4"/>
  <c r="I941" i="4"/>
  <c r="I933" i="4"/>
  <c r="B933" i="4"/>
  <c r="I932" i="4"/>
  <c r="B932" i="4"/>
  <c r="I931" i="4"/>
  <c r="B931" i="4"/>
  <c r="I930" i="4"/>
  <c r="I929" i="4"/>
  <c r="I928" i="4"/>
  <c r="I927" i="4"/>
  <c r="I926" i="4"/>
  <c r="I925" i="4"/>
  <c r="I924" i="4"/>
  <c r="I923" i="4"/>
  <c r="I922" i="4"/>
  <c r="I921" i="4"/>
  <c r="I913" i="4"/>
  <c r="B913" i="4"/>
  <c r="I912" i="4"/>
  <c r="B912" i="4"/>
  <c r="B911" i="4"/>
  <c r="I910" i="4"/>
  <c r="I909" i="4"/>
  <c r="I908" i="4"/>
  <c r="I907" i="4"/>
  <c r="I906" i="4"/>
  <c r="I905" i="4"/>
  <c r="I904" i="4"/>
  <c r="I903" i="4"/>
  <c r="I902" i="4"/>
  <c r="I893" i="4"/>
  <c r="B893" i="4"/>
  <c r="I892" i="4"/>
  <c r="B892" i="4"/>
  <c r="I891" i="4"/>
  <c r="B891" i="4"/>
  <c r="I890" i="4"/>
  <c r="I889" i="4"/>
  <c r="I888" i="4"/>
  <c r="I887" i="4"/>
  <c r="I886" i="4"/>
  <c r="I885" i="4"/>
  <c r="I884" i="4"/>
  <c r="I883" i="4"/>
  <c r="I882" i="4"/>
  <c r="I881" i="4"/>
  <c r="I873" i="4"/>
  <c r="B873" i="4"/>
  <c r="I872" i="4"/>
  <c r="B872" i="4"/>
  <c r="I871" i="4"/>
  <c r="B871" i="4"/>
  <c r="I870" i="4"/>
  <c r="I869" i="4"/>
  <c r="I868" i="4"/>
  <c r="I867" i="4"/>
  <c r="I866" i="4"/>
  <c r="I865" i="4"/>
  <c r="I864" i="4"/>
  <c r="I863" i="4"/>
  <c r="I862" i="4"/>
  <c r="I861" i="4"/>
  <c r="I853" i="4"/>
  <c r="B853" i="4"/>
  <c r="I852" i="4"/>
  <c r="B852" i="4"/>
  <c r="I851" i="4"/>
  <c r="B851" i="4"/>
  <c r="I850" i="4"/>
  <c r="I849" i="4"/>
  <c r="I848" i="4"/>
  <c r="I847" i="4"/>
  <c r="I844" i="4"/>
  <c r="I841" i="4"/>
  <c r="B833" i="4"/>
  <c r="I832" i="4"/>
  <c r="B832" i="4"/>
  <c r="B831" i="4"/>
  <c r="I830" i="4"/>
  <c r="I829" i="4"/>
  <c r="I828" i="4"/>
  <c r="I827" i="4"/>
  <c r="I826" i="4"/>
  <c r="I825" i="4"/>
  <c r="I824" i="4"/>
  <c r="I823" i="4"/>
  <c r="I821" i="4"/>
  <c r="I813" i="4"/>
  <c r="B813" i="4"/>
  <c r="I812" i="4"/>
  <c r="B812" i="4"/>
  <c r="I811" i="4"/>
  <c r="B811" i="4"/>
  <c r="I810" i="4"/>
  <c r="I809" i="4"/>
  <c r="I808" i="4"/>
  <c r="I807" i="4"/>
  <c r="I806" i="4"/>
  <c r="I805" i="4"/>
  <c r="I804" i="4"/>
  <c r="I803" i="4"/>
  <c r="I802" i="4"/>
  <c r="I801" i="4"/>
  <c r="I793" i="4"/>
  <c r="B793" i="4"/>
  <c r="I792" i="4"/>
  <c r="B792" i="4"/>
  <c r="I791" i="4"/>
  <c r="B791" i="4"/>
  <c r="I790" i="4"/>
  <c r="I789" i="4"/>
  <c r="I788" i="4"/>
  <c r="I787" i="4"/>
  <c r="I786" i="4"/>
  <c r="I785" i="4"/>
  <c r="I784" i="4"/>
  <c r="I783" i="4"/>
  <c r="I782" i="4"/>
  <c r="I781" i="4"/>
  <c r="I773" i="4"/>
  <c r="B773" i="4"/>
  <c r="I772" i="4"/>
  <c r="B772" i="4"/>
  <c r="I771" i="4"/>
  <c r="B771" i="4"/>
  <c r="I770" i="4"/>
  <c r="I769" i="4"/>
  <c r="I768" i="4"/>
  <c r="I767" i="4"/>
  <c r="I766" i="4"/>
  <c r="I765" i="4"/>
  <c r="I764" i="4"/>
  <c r="I763" i="4"/>
  <c r="I762" i="4"/>
  <c r="I761" i="4"/>
  <c r="I753" i="4"/>
  <c r="B753" i="4"/>
  <c r="I752" i="4"/>
  <c r="B752" i="4"/>
  <c r="I751" i="4"/>
  <c r="B751" i="4"/>
  <c r="I750" i="4"/>
  <c r="I749" i="4"/>
  <c r="I748" i="4"/>
  <c r="I747" i="4"/>
  <c r="I746" i="4"/>
  <c r="I745" i="4"/>
  <c r="I744" i="4"/>
  <c r="I743" i="4"/>
  <c r="I742" i="4"/>
  <c r="I741" i="4"/>
  <c r="I733" i="4"/>
  <c r="B733" i="4"/>
  <c r="I732" i="4"/>
  <c r="B732" i="4"/>
  <c r="I731" i="4"/>
  <c r="B731" i="4"/>
  <c r="I730" i="4"/>
  <c r="I729" i="4"/>
  <c r="I728" i="4"/>
  <c r="I727" i="4"/>
  <c r="I726" i="4"/>
  <c r="I725" i="4"/>
  <c r="I724" i="4"/>
  <c r="I723" i="4"/>
  <c r="I722" i="4"/>
  <c r="I721" i="4"/>
  <c r="I713" i="4"/>
  <c r="B713" i="4"/>
  <c r="I712" i="4"/>
  <c r="B712" i="4"/>
  <c r="I711" i="4"/>
  <c r="B711" i="4"/>
  <c r="I710" i="4"/>
  <c r="I709" i="4"/>
  <c r="I708" i="4"/>
  <c r="I707" i="4"/>
  <c r="I706" i="4"/>
  <c r="I705" i="4"/>
  <c r="I704" i="4"/>
  <c r="I703" i="4"/>
  <c r="I702" i="4"/>
  <c r="I701" i="4"/>
  <c r="B693" i="4"/>
  <c r="I692" i="4"/>
  <c r="B692" i="4"/>
  <c r="I691" i="4"/>
  <c r="B691" i="4"/>
  <c r="I690" i="4"/>
  <c r="I689" i="4"/>
  <c r="I688" i="4"/>
  <c r="I687" i="4"/>
  <c r="I686" i="4"/>
  <c r="I685" i="4"/>
  <c r="I684" i="4"/>
  <c r="I682" i="4"/>
  <c r="I681" i="4"/>
  <c r="I673" i="4"/>
  <c r="B673" i="4"/>
  <c r="I672" i="4"/>
  <c r="B672" i="4"/>
  <c r="I671" i="4"/>
  <c r="B671" i="4"/>
  <c r="I670" i="4"/>
  <c r="I669" i="4"/>
  <c r="I668" i="4"/>
  <c r="I667" i="4"/>
  <c r="I666" i="4"/>
  <c r="I665" i="4"/>
  <c r="I664" i="4"/>
  <c r="I663" i="4"/>
  <c r="I662" i="4"/>
  <c r="I661" i="4"/>
  <c r="I653" i="4"/>
  <c r="B653" i="4"/>
  <c r="I652" i="4"/>
  <c r="B652" i="4"/>
  <c r="I651" i="4"/>
  <c r="B651" i="4"/>
  <c r="I650" i="4"/>
  <c r="I649" i="4"/>
  <c r="I648" i="4"/>
  <c r="I647" i="4"/>
  <c r="I646" i="4"/>
  <c r="I645" i="4"/>
  <c r="I644" i="4"/>
  <c r="I643" i="4"/>
  <c r="I642" i="4"/>
  <c r="I641" i="4"/>
  <c r="I633" i="4"/>
  <c r="B633" i="4"/>
  <c r="I632" i="4"/>
  <c r="B632" i="4"/>
  <c r="B631" i="4"/>
  <c r="I630" i="4"/>
  <c r="I629" i="4"/>
  <c r="I628" i="4"/>
  <c r="I627" i="4"/>
  <c r="I626" i="4"/>
  <c r="I625" i="4"/>
  <c r="I624" i="4"/>
  <c r="I623" i="4"/>
  <c r="I622" i="4"/>
  <c r="I621" i="4"/>
  <c r="I613" i="4"/>
  <c r="B613" i="4"/>
  <c r="I612" i="4"/>
  <c r="B612" i="4"/>
  <c r="I611" i="4"/>
  <c r="B611" i="4"/>
  <c r="I610" i="4"/>
  <c r="I609" i="4"/>
  <c r="I608" i="4"/>
  <c r="I607" i="4"/>
  <c r="I606" i="4"/>
  <c r="I605" i="4"/>
  <c r="I604" i="4"/>
  <c r="I603" i="4"/>
  <c r="I602" i="4"/>
  <c r="I601" i="4"/>
  <c r="I593" i="4"/>
  <c r="B593" i="4"/>
  <c r="I592" i="4"/>
  <c r="B592" i="4"/>
  <c r="B591" i="4"/>
  <c r="I590" i="4"/>
  <c r="I589" i="4"/>
  <c r="I588" i="4"/>
  <c r="I587" i="4"/>
  <c r="I586" i="4"/>
  <c r="I585" i="4"/>
  <c r="I584" i="4"/>
  <c r="I581" i="4"/>
  <c r="I573" i="4"/>
  <c r="B573" i="4"/>
  <c r="I572" i="4"/>
  <c r="B572" i="4"/>
  <c r="I571" i="4"/>
  <c r="B571" i="4"/>
  <c r="I570" i="4"/>
  <c r="I569" i="4"/>
  <c r="I568" i="4"/>
  <c r="I567" i="4"/>
  <c r="I566" i="4"/>
  <c r="I565" i="4"/>
  <c r="I564" i="4"/>
  <c r="I563" i="4"/>
  <c r="I562" i="4"/>
  <c r="I561" i="4"/>
  <c r="I553" i="4"/>
  <c r="B553" i="4"/>
  <c r="I552" i="4"/>
  <c r="B552" i="4"/>
  <c r="I551" i="4"/>
  <c r="B551" i="4"/>
  <c r="I550" i="4"/>
  <c r="I549" i="4"/>
  <c r="I548" i="4"/>
  <c r="I547" i="4"/>
  <c r="I546" i="4"/>
  <c r="I545" i="4"/>
  <c r="I544" i="4"/>
  <c r="I543" i="4"/>
  <c r="I542" i="4"/>
  <c r="I541" i="4"/>
  <c r="I533" i="4"/>
  <c r="B533" i="4"/>
  <c r="I532" i="4"/>
  <c r="B532" i="4"/>
  <c r="I531" i="4"/>
  <c r="B531" i="4"/>
  <c r="I530" i="4"/>
  <c r="I529" i="4"/>
  <c r="I528" i="4"/>
  <c r="I527" i="4"/>
  <c r="I526" i="4"/>
  <c r="I525" i="4"/>
  <c r="I524" i="4"/>
  <c r="I523" i="4"/>
  <c r="I522" i="4"/>
  <c r="I521" i="4"/>
  <c r="I513" i="4"/>
  <c r="B513" i="4"/>
  <c r="I512" i="4"/>
  <c r="B512" i="4"/>
  <c r="I511" i="4"/>
  <c r="B511" i="4"/>
  <c r="I510" i="4"/>
  <c r="I509" i="4"/>
  <c r="I508" i="4"/>
  <c r="I507" i="4"/>
  <c r="I506" i="4"/>
  <c r="I505" i="4"/>
  <c r="I504" i="4"/>
  <c r="I503" i="4"/>
  <c r="I502" i="4"/>
  <c r="I501" i="4"/>
  <c r="I493" i="4"/>
  <c r="B493" i="4"/>
  <c r="I492" i="4"/>
  <c r="B492" i="4"/>
  <c r="I491" i="4"/>
  <c r="B491" i="4"/>
  <c r="I490" i="4"/>
  <c r="I489" i="4"/>
  <c r="I488" i="4"/>
  <c r="I487" i="4"/>
  <c r="I486" i="4"/>
  <c r="I485" i="4"/>
  <c r="I484" i="4"/>
  <c r="I483" i="4"/>
  <c r="I482" i="4"/>
  <c r="I481" i="4"/>
  <c r="I473" i="4"/>
  <c r="B473" i="4"/>
  <c r="I472" i="4"/>
  <c r="B472" i="4"/>
  <c r="I471" i="4"/>
  <c r="B471" i="4"/>
  <c r="I470" i="4"/>
  <c r="I469" i="4"/>
  <c r="I468" i="4"/>
  <c r="I467" i="4"/>
  <c r="I466" i="4"/>
  <c r="I465" i="4"/>
  <c r="I464" i="4"/>
  <c r="I463" i="4"/>
  <c r="I462" i="4"/>
  <c r="I461" i="4"/>
  <c r="I453" i="4"/>
  <c r="B453" i="4"/>
  <c r="I452" i="4"/>
  <c r="B452" i="4"/>
  <c r="I451" i="4"/>
  <c r="B451" i="4"/>
  <c r="I450" i="4"/>
  <c r="I449" i="4"/>
  <c r="I448" i="4"/>
  <c r="I447" i="4"/>
  <c r="I446" i="4"/>
  <c r="I445" i="4"/>
  <c r="I444" i="4"/>
  <c r="I443" i="4"/>
  <c r="I442" i="4"/>
  <c r="I441" i="4"/>
  <c r="B433" i="4"/>
  <c r="B431" i="4"/>
  <c r="I430" i="4"/>
  <c r="I429" i="4"/>
  <c r="I428" i="4"/>
  <c r="I427" i="4"/>
  <c r="I426" i="4"/>
  <c r="I425" i="4"/>
  <c r="I423" i="4"/>
  <c r="I422" i="4"/>
  <c r="I421" i="4"/>
  <c r="I413" i="4"/>
  <c r="B413" i="4"/>
  <c r="I411" i="4"/>
  <c r="B411" i="4"/>
  <c r="I410" i="4"/>
  <c r="I409" i="4"/>
  <c r="I408" i="4"/>
  <c r="I407" i="4"/>
  <c r="I406" i="4"/>
  <c r="I405" i="4"/>
  <c r="I404" i="4"/>
  <c r="I403" i="4"/>
  <c r="I401" i="4"/>
  <c r="I392" i="4"/>
  <c r="I391" i="4"/>
  <c r="B391" i="4"/>
  <c r="I390" i="4"/>
  <c r="I388" i="4"/>
  <c r="I387" i="4"/>
  <c r="I386" i="4"/>
  <c r="I385" i="4"/>
  <c r="B373" i="4"/>
  <c r="I372" i="4"/>
  <c r="B372" i="4"/>
  <c r="B371" i="4"/>
  <c r="I370" i="4"/>
  <c r="I369" i="4"/>
  <c r="I368" i="4"/>
  <c r="I367" i="4"/>
  <c r="I366" i="4"/>
  <c r="I365" i="4"/>
  <c r="I364" i="4"/>
  <c r="I363" i="4"/>
  <c r="B356" i="4"/>
  <c r="I355" i="4"/>
  <c r="B355" i="4"/>
  <c r="B354" i="4"/>
  <c r="I353" i="4"/>
  <c r="I352" i="4"/>
  <c r="I348" i="4"/>
  <c r="I342" i="4"/>
  <c r="B336" i="4"/>
  <c r="I335" i="4"/>
  <c r="B335" i="4"/>
  <c r="I334" i="4"/>
  <c r="B334" i="4"/>
  <c r="I333" i="4"/>
  <c r="I329" i="4"/>
  <c r="I328" i="4"/>
  <c r="I326" i="4"/>
  <c r="I325" i="4"/>
  <c r="I324" i="4"/>
  <c r="I323" i="4"/>
  <c r="I322" i="4"/>
  <c r="B317" i="4"/>
  <c r="I316" i="4"/>
  <c r="B316" i="4"/>
  <c r="I315" i="4"/>
  <c r="B315" i="4"/>
  <c r="I309" i="4"/>
  <c r="I306" i="4"/>
  <c r="I304" i="4"/>
  <c r="I293" i="4"/>
  <c r="B293" i="4"/>
  <c r="I292" i="4"/>
  <c r="B292" i="4"/>
  <c r="I291" i="4"/>
  <c r="B291" i="4"/>
  <c r="I290" i="4"/>
  <c r="I289" i="4"/>
  <c r="I288" i="4"/>
  <c r="I287" i="4"/>
  <c r="I286" i="4"/>
  <c r="I285" i="4"/>
  <c r="I284" i="4"/>
  <c r="I283" i="4"/>
  <c r="I282" i="4"/>
  <c r="I273" i="4"/>
  <c r="B273" i="4"/>
  <c r="I272" i="4"/>
  <c r="B272" i="4"/>
  <c r="I271" i="4"/>
  <c r="B271" i="4"/>
  <c r="I270" i="4"/>
  <c r="I269" i="4"/>
  <c r="I268" i="4"/>
  <c r="I267" i="4"/>
  <c r="I266" i="4"/>
  <c r="I265" i="4"/>
  <c r="I264" i="4"/>
  <c r="I262" i="4"/>
  <c r="I253" i="4"/>
  <c r="B253" i="4"/>
  <c r="I252" i="4"/>
  <c r="B252" i="4"/>
  <c r="I251" i="4"/>
  <c r="B251" i="4"/>
  <c r="I250" i="4"/>
  <c r="I249" i="4"/>
  <c r="I248" i="4"/>
  <c r="I247" i="4"/>
  <c r="I246" i="4"/>
  <c r="I245" i="4"/>
  <c r="I244" i="4"/>
  <c r="I243" i="4"/>
  <c r="I242" i="4"/>
  <c r="I233" i="4"/>
  <c r="B233" i="4"/>
  <c r="I232" i="4"/>
  <c r="B232" i="4"/>
  <c r="I231" i="4"/>
  <c r="B231" i="4"/>
  <c r="I230" i="4"/>
  <c r="I229" i="4"/>
  <c r="I228" i="4"/>
  <c r="I227" i="4"/>
  <c r="I226" i="4"/>
  <c r="I225" i="4"/>
  <c r="I224" i="4"/>
  <c r="I223" i="4"/>
  <c r="I222" i="4"/>
  <c r="B213" i="4"/>
  <c r="I212" i="4"/>
  <c r="B212" i="4"/>
  <c r="B211" i="4"/>
  <c r="I210" i="4"/>
  <c r="I209" i="4"/>
  <c r="I208" i="4"/>
  <c r="I207" i="4"/>
  <c r="I206" i="4"/>
  <c r="I205" i="4"/>
  <c r="I204" i="4"/>
  <c r="I202" i="4"/>
  <c r="I843" i="4"/>
  <c r="I842" i="4"/>
  <c r="H41" i="1"/>
  <c r="H39" i="1" s="1"/>
  <c r="B41" i="1"/>
  <c r="B39" i="1" s="1"/>
  <c r="D41" i="1"/>
  <c r="D39" i="1" s="1"/>
  <c r="F41" i="1"/>
  <c r="F39" i="1" s="1"/>
  <c r="J41" i="1"/>
  <c r="J39" i="1" s="1"/>
  <c r="X33" i="4"/>
  <c r="X35" i="4" s="1"/>
  <c r="F93" i="4"/>
  <c r="F96" i="4" s="1"/>
  <c r="X34" i="4"/>
  <c r="X32" i="4" s="1"/>
  <c r="L12" i="4"/>
  <c r="B113" i="4"/>
  <c r="B116" i="4" s="1"/>
  <c r="D113" i="4"/>
  <c r="D115" i="4" s="1"/>
  <c r="V94" i="4"/>
  <c r="V92" i="4" s="1"/>
  <c r="R94" i="4"/>
  <c r="R92" i="4" s="1"/>
  <c r="T94" i="4"/>
  <c r="T92" i="4" s="1"/>
  <c r="F94" i="4"/>
  <c r="F92" i="4" s="1"/>
  <c r="F115" i="4"/>
  <c r="F116" i="4"/>
  <c r="F124" i="4"/>
  <c r="H116" i="4"/>
  <c r="H124" i="4"/>
  <c r="J116" i="4"/>
  <c r="J124" i="4"/>
  <c r="L115" i="4"/>
  <c r="L116" i="4"/>
  <c r="L124" i="4"/>
  <c r="F114" i="4"/>
  <c r="F112" i="4" s="1"/>
  <c r="H114" i="4"/>
  <c r="D114" i="4"/>
  <c r="D112" i="4" s="1"/>
  <c r="L114" i="4"/>
  <c r="L112" i="4" s="1"/>
  <c r="F117" i="4"/>
  <c r="L117" i="4"/>
  <c r="B114" i="4"/>
  <c r="B112" i="4" s="1"/>
  <c r="X29" i="4"/>
  <c r="V29" i="4"/>
  <c r="T29" i="4"/>
  <c r="R29" i="4"/>
  <c r="P29" i="4"/>
  <c r="N29" i="4"/>
  <c r="L29" i="4"/>
  <c r="J29" i="4"/>
  <c r="H29" i="4"/>
  <c r="F29" i="4"/>
  <c r="D29" i="4"/>
  <c r="B29" i="4"/>
  <c r="X49" i="4"/>
  <c r="V49" i="4"/>
  <c r="T49" i="4"/>
  <c r="R49" i="4"/>
  <c r="P49" i="4"/>
  <c r="N49" i="4"/>
  <c r="L49" i="4"/>
  <c r="J49" i="4"/>
  <c r="H49" i="4"/>
  <c r="F49" i="4"/>
  <c r="D49" i="4"/>
  <c r="B49" i="4"/>
  <c r="X69" i="4"/>
  <c r="V69" i="4"/>
  <c r="T69" i="4"/>
  <c r="R69" i="4"/>
  <c r="P69" i="4"/>
  <c r="N69" i="4"/>
  <c r="L69" i="4"/>
  <c r="J69" i="4"/>
  <c r="H69" i="4"/>
  <c r="F69" i="4"/>
  <c r="D69" i="4"/>
  <c r="B69" i="4"/>
  <c r="N109" i="4"/>
  <c r="L109" i="4"/>
  <c r="J109" i="4"/>
  <c r="H109" i="4"/>
  <c r="F109" i="4"/>
  <c r="D109" i="4"/>
  <c r="X109" i="4"/>
  <c r="V109" i="4"/>
  <c r="T109" i="4"/>
  <c r="R109" i="4"/>
  <c r="P109" i="4"/>
  <c r="B109" i="4"/>
  <c r="X89" i="4"/>
  <c r="V89" i="4"/>
  <c r="T89" i="4"/>
  <c r="R89" i="4"/>
  <c r="P89" i="4"/>
  <c r="N89" i="4"/>
  <c r="L89" i="4"/>
  <c r="J89" i="4"/>
  <c r="H89" i="4"/>
  <c r="F89" i="4"/>
  <c r="D89" i="4"/>
  <c r="B89" i="4"/>
  <c r="V73" i="4"/>
  <c r="V76" i="4" s="1"/>
  <c r="T73" i="4"/>
  <c r="T76" i="4" s="1"/>
  <c r="R73" i="4"/>
  <c r="R84" i="4" s="1"/>
  <c r="P73" i="4"/>
  <c r="V74" i="4"/>
  <c r="V72" i="4" s="1"/>
  <c r="T74" i="4"/>
  <c r="R74" i="4"/>
  <c r="R72" i="4" s="1"/>
  <c r="P74" i="4"/>
  <c r="P72" i="4" s="1"/>
  <c r="X81" i="1"/>
  <c r="V81" i="1"/>
  <c r="T81" i="1"/>
  <c r="R81" i="1"/>
  <c r="H81" i="1"/>
  <c r="F81" i="1"/>
  <c r="D81" i="1"/>
  <c r="X9" i="4"/>
  <c r="R9" i="4"/>
  <c r="P9" i="4"/>
  <c r="N9" i="4"/>
  <c r="L9" i="4"/>
  <c r="J9" i="4"/>
  <c r="H9" i="4"/>
  <c r="F9" i="4"/>
  <c r="D9" i="4"/>
  <c r="B9" i="4"/>
  <c r="T6" i="1"/>
  <c r="T113" i="4"/>
  <c r="T115" i="4" s="1"/>
  <c r="X113" i="4"/>
  <c r="X115" i="4" s="1"/>
  <c r="V115" i="4"/>
  <c r="P114" i="4"/>
  <c r="P112" i="4" s="1"/>
  <c r="V114" i="4"/>
  <c r="V112" i="4" s="1"/>
  <c r="D34" i="4"/>
  <c r="D32" i="4" s="1"/>
  <c r="H33" i="4"/>
  <c r="H35" i="4" s="1"/>
  <c r="J33" i="4"/>
  <c r="J36" i="4" s="1"/>
  <c r="N33" i="4"/>
  <c r="R33" i="4"/>
  <c r="V33" i="4"/>
  <c r="V35" i="4" s="1"/>
  <c r="N114" i="4"/>
  <c r="N112" i="4" s="1"/>
  <c r="R114" i="4"/>
  <c r="R34" i="4"/>
  <c r="H34" i="4"/>
  <c r="J34" i="4"/>
  <c r="L34" i="4"/>
  <c r="L32" i="4" s="1"/>
  <c r="N34" i="4"/>
  <c r="N32" i="4" s="1"/>
  <c r="L33" i="4"/>
  <c r="N53" i="4"/>
  <c r="N57" i="4" s="1"/>
  <c r="R116" i="4"/>
  <c r="P76" i="4"/>
  <c r="N54" i="4"/>
  <c r="N52" i="4" s="1"/>
  <c r="V34" i="4"/>
  <c r="X114" i="4"/>
  <c r="X112" i="4" s="1"/>
  <c r="T114" i="4"/>
  <c r="T112" i="4" s="1"/>
  <c r="R91" i="1"/>
  <c r="T28" i="1"/>
  <c r="T29" i="1"/>
  <c r="V29" i="1"/>
  <c r="B51" i="1"/>
  <c r="D51" i="1"/>
  <c r="F51" i="1"/>
  <c r="H51" i="1"/>
  <c r="J51" i="1"/>
  <c r="L51" i="1"/>
  <c r="R51" i="1"/>
  <c r="T51" i="1"/>
  <c r="V51" i="1"/>
  <c r="X51" i="1"/>
  <c r="B61" i="1"/>
  <c r="D61" i="1"/>
  <c r="F61" i="1"/>
  <c r="H61" i="1"/>
  <c r="J61" i="1"/>
  <c r="L61" i="1"/>
  <c r="N61" i="1"/>
  <c r="R61" i="1"/>
  <c r="T61" i="1"/>
  <c r="V61" i="1"/>
  <c r="X61" i="1"/>
  <c r="B71" i="1"/>
  <c r="D71" i="1"/>
  <c r="F71" i="1"/>
  <c r="H71" i="1"/>
  <c r="J71" i="1"/>
  <c r="L71" i="1"/>
  <c r="N71" i="1"/>
  <c r="P71" i="1"/>
  <c r="R71" i="1"/>
  <c r="T71" i="1"/>
  <c r="V71" i="1"/>
  <c r="X71" i="1"/>
  <c r="B91" i="1"/>
  <c r="D91" i="1"/>
  <c r="F91" i="1"/>
  <c r="H91" i="1"/>
  <c r="J91" i="1"/>
  <c r="L91" i="1"/>
  <c r="N91" i="1"/>
  <c r="P91" i="1"/>
  <c r="T91" i="1"/>
  <c r="V91" i="1"/>
  <c r="X91" i="1"/>
  <c r="M200" i="1"/>
  <c r="X64" i="4" l="1"/>
  <c r="X56" i="4"/>
  <c r="R56" i="4"/>
  <c r="T77" i="4"/>
  <c r="L84" i="4"/>
  <c r="J117" i="4"/>
  <c r="J24" i="4"/>
  <c r="J16" i="4"/>
  <c r="J15" i="4"/>
  <c r="B36" i="4"/>
  <c r="B44" i="4" s="1"/>
  <c r="P124" i="4"/>
  <c r="N24" i="4"/>
  <c r="S1" i="1"/>
  <c r="D104" i="4"/>
  <c r="D96" i="4"/>
  <c r="J84" i="4"/>
  <c r="H77" i="4"/>
  <c r="D36" i="4"/>
  <c r="B84" i="4"/>
  <c r="D64" i="4"/>
  <c r="F24" i="4"/>
  <c r="L23" i="4"/>
  <c r="N124" i="4"/>
  <c r="P116" i="4"/>
  <c r="P115" i="4"/>
  <c r="N116" i="4"/>
  <c r="D56" i="4"/>
  <c r="D97" i="4"/>
  <c r="N117" i="4"/>
  <c r="V95" i="4"/>
  <c r="J44" i="4"/>
  <c r="U1" i="1"/>
  <c r="S2" i="1"/>
  <c r="H3" i="1"/>
  <c r="P3" i="1" s="1"/>
  <c r="H9" i="1"/>
  <c r="P5" i="1"/>
  <c r="X5" i="1" s="1"/>
  <c r="V2" i="1"/>
  <c r="X76" i="4"/>
  <c r="T12" i="4"/>
  <c r="F16" i="4"/>
  <c r="T15" i="4"/>
  <c r="F1440" i="4"/>
  <c r="F122" i="4" s="1"/>
  <c r="G94" i="1" s="1"/>
  <c r="F1120" i="4"/>
  <c r="V71" i="4" s="1"/>
  <c r="V70" i="4" s="1"/>
  <c r="F1080" i="4"/>
  <c r="R71" i="4" s="1"/>
  <c r="R70" i="4" s="1"/>
  <c r="F1040" i="4"/>
  <c r="N71" i="4" s="1"/>
  <c r="N70" i="4" s="1"/>
  <c r="F1000" i="4"/>
  <c r="J71" i="4" s="1"/>
  <c r="J70" i="4" s="1"/>
  <c r="F960" i="4"/>
  <c r="F71" i="4" s="1"/>
  <c r="F70" i="4" s="1"/>
  <c r="F920" i="4"/>
  <c r="B71" i="4" s="1"/>
  <c r="B70" i="4" s="1"/>
  <c r="V124" i="4"/>
  <c r="V117" i="4"/>
  <c r="B96" i="4"/>
  <c r="F75" i="4"/>
  <c r="X75" i="4"/>
  <c r="F84" i="4"/>
  <c r="F76" i="4"/>
  <c r="X84" i="4"/>
  <c r="R57" i="4"/>
  <c r="BS2" i="4"/>
  <c r="BT2" i="4" s="1"/>
  <c r="BT8" i="4" s="1"/>
  <c r="H7" i="1" s="1"/>
  <c r="R7" i="1" s="1"/>
  <c r="I5" i="1"/>
  <c r="D12" i="4"/>
  <c r="N104" i="4"/>
  <c r="N95" i="4"/>
  <c r="N96" i="4"/>
  <c r="H6" i="1"/>
  <c r="I6" i="1" s="1"/>
  <c r="W2" i="1"/>
  <c r="H8" i="1"/>
  <c r="P8" i="1" s="1"/>
  <c r="X8" i="1" s="1"/>
  <c r="F12" i="1"/>
  <c r="U2" i="1"/>
  <c r="R97" i="4"/>
  <c r="F95" i="4"/>
  <c r="R104" i="4"/>
  <c r="V37" i="4"/>
  <c r="D116" i="4"/>
  <c r="F97" i="4"/>
  <c r="R95" i="4"/>
  <c r="R77" i="4"/>
  <c r="T96" i="4"/>
  <c r="T104" i="4"/>
  <c r="N75" i="4"/>
  <c r="B16" i="4"/>
  <c r="F36" i="4"/>
  <c r="F44" i="4" s="1"/>
  <c r="T97" i="4"/>
  <c r="H36" i="4"/>
  <c r="H44" i="4" s="1"/>
  <c r="V64" i="4"/>
  <c r="V57" i="4"/>
  <c r="J76" i="4"/>
  <c r="B76" i="4"/>
  <c r="H104" i="4"/>
  <c r="H95" i="4"/>
  <c r="J75" i="4"/>
  <c r="F15" i="4"/>
  <c r="H96" i="4"/>
  <c r="V36" i="4"/>
  <c r="V44" i="4" s="1"/>
  <c r="V56" i="4"/>
  <c r="R76" i="4"/>
  <c r="B24" i="4"/>
  <c r="P101" i="4"/>
  <c r="F860" i="4"/>
  <c r="T51" i="4" s="1"/>
  <c r="T50" i="4" s="1"/>
  <c r="N16" i="4"/>
  <c r="N17" i="4"/>
  <c r="F1540" i="4"/>
  <c r="P111" i="4" s="1"/>
  <c r="P110" i="4" s="1"/>
  <c r="F380" i="4"/>
  <c r="T22" i="4" s="1"/>
  <c r="U44" i="1" s="1"/>
  <c r="N55" i="4"/>
  <c r="I3" i="1"/>
  <c r="X96" i="4"/>
  <c r="F1560" i="4"/>
  <c r="R122" i="4" s="1"/>
  <c r="R121" i="4" s="1"/>
  <c r="F1520" i="4"/>
  <c r="N122" i="4" s="1"/>
  <c r="N121" i="4" s="1"/>
  <c r="F880" i="4"/>
  <c r="V62" i="4" s="1"/>
  <c r="V63" i="4" s="1"/>
  <c r="D35" i="4"/>
  <c r="H37" i="4"/>
  <c r="R75" i="4"/>
  <c r="D44" i="4"/>
  <c r="B117" i="4"/>
  <c r="D124" i="4"/>
  <c r="F104" i="4"/>
  <c r="H57" i="4"/>
  <c r="X104" i="4"/>
  <c r="X97" i="4"/>
  <c r="B37" i="4"/>
  <c r="F900" i="4"/>
  <c r="X51" i="4" s="1"/>
  <c r="X50" i="4" s="1"/>
  <c r="F1160" i="4"/>
  <c r="B91" i="4" s="1"/>
  <c r="B90" i="4" s="1"/>
  <c r="F820" i="4"/>
  <c r="P51" i="4" s="1"/>
  <c r="P50" i="4" s="1"/>
  <c r="F780" i="4"/>
  <c r="F740" i="4"/>
  <c r="F700" i="4"/>
  <c r="D51" i="4" s="1"/>
  <c r="D50" i="4" s="1"/>
  <c r="F660" i="4"/>
  <c r="F620" i="4"/>
  <c r="F280" i="4"/>
  <c r="J11" i="4" s="1"/>
  <c r="J10" i="4" s="1"/>
  <c r="B57" i="4"/>
  <c r="B55" i="4"/>
  <c r="F1600" i="4"/>
  <c r="F1460" i="4"/>
  <c r="F580" i="4"/>
  <c r="P31" i="4" s="1"/>
  <c r="F540" i="4"/>
  <c r="L31" i="4" s="1"/>
  <c r="F500" i="4"/>
  <c r="H31" i="4" s="1"/>
  <c r="F460" i="4"/>
  <c r="D31" i="4" s="1"/>
  <c r="F420" i="4"/>
  <c r="X15" i="4" s="1"/>
  <c r="F240" i="4"/>
  <c r="F11" i="4" s="1"/>
  <c r="F10" i="4" s="1"/>
  <c r="F200" i="4"/>
  <c r="B11" i="4" s="1"/>
  <c r="B10" i="4" s="1"/>
  <c r="T84" i="4"/>
  <c r="N64" i="4"/>
  <c r="L64" i="4"/>
  <c r="V104" i="4"/>
  <c r="L57" i="4"/>
  <c r="H56" i="4"/>
  <c r="J95" i="4"/>
  <c r="B64" i="4"/>
  <c r="V96" i="4"/>
  <c r="B17" i="4"/>
  <c r="F1480" i="4"/>
  <c r="J122" i="4" s="1"/>
  <c r="J121" i="4" s="1"/>
  <c r="F1180" i="4"/>
  <c r="D91" i="4" s="1"/>
  <c r="D90" i="4" s="1"/>
  <c r="F1140" i="4"/>
  <c r="X71" i="4" s="1"/>
  <c r="X70" i="4" s="1"/>
  <c r="F1100" i="4"/>
  <c r="T71" i="4" s="1"/>
  <c r="T70" i="4" s="1"/>
  <c r="F1060" i="4"/>
  <c r="F1020" i="4"/>
  <c r="L71" i="4" s="1"/>
  <c r="L70" i="4" s="1"/>
  <c r="F980" i="4"/>
  <c r="F940" i="4"/>
  <c r="F840" i="4"/>
  <c r="F800" i="4"/>
  <c r="F760" i="4"/>
  <c r="J51" i="4" s="1"/>
  <c r="J50" i="4" s="1"/>
  <c r="F720" i="4"/>
  <c r="F680" i="4"/>
  <c r="F640" i="4"/>
  <c r="F600" i="4"/>
  <c r="R36" i="4" s="1"/>
  <c r="R44" i="4" s="1"/>
  <c r="F340" i="4"/>
  <c r="P11" i="4" s="1"/>
  <c r="P10" i="4" s="1"/>
  <c r="F320" i="4"/>
  <c r="T75" i="4"/>
  <c r="X117" i="4"/>
  <c r="X124" i="4"/>
  <c r="J37" i="4"/>
  <c r="X116" i="4"/>
  <c r="N56" i="4"/>
  <c r="D117" i="4"/>
  <c r="J112" i="4"/>
  <c r="L56" i="4"/>
  <c r="F55" i="4"/>
  <c r="J57" i="4"/>
  <c r="F64" i="4"/>
  <c r="B104" i="4"/>
  <c r="B77" i="4"/>
  <c r="F1580" i="4"/>
  <c r="F560" i="4"/>
  <c r="N35" i="4" s="1"/>
  <c r="F520" i="4"/>
  <c r="J31" i="4" s="1"/>
  <c r="F480" i="4"/>
  <c r="F31" i="4" s="1"/>
  <c r="F440" i="4"/>
  <c r="F400" i="4"/>
  <c r="V11" i="4" s="1"/>
  <c r="F360" i="4"/>
  <c r="F260" i="4"/>
  <c r="H22" i="4" s="1"/>
  <c r="F220" i="4"/>
  <c r="D16" i="4" s="1"/>
  <c r="D24" i="4" s="1"/>
  <c r="F300" i="4"/>
  <c r="L11" i="4" s="1"/>
  <c r="L10" i="4" s="1"/>
  <c r="L104" i="4"/>
  <c r="B97" i="4"/>
  <c r="J97" i="4"/>
  <c r="J96" i="4"/>
  <c r="L97" i="4"/>
  <c r="L96" i="4"/>
  <c r="N77" i="4"/>
  <c r="D84" i="4"/>
  <c r="N84" i="4"/>
  <c r="D77" i="4"/>
  <c r="D76" i="4"/>
  <c r="D52" i="4"/>
  <c r="P64" i="4"/>
  <c r="P57" i="4"/>
  <c r="R55" i="4"/>
  <c r="T55" i="4"/>
  <c r="P56" i="4"/>
  <c r="T37" i="4"/>
  <c r="T35" i="4"/>
  <c r="P24" i="4"/>
  <c r="P17" i="4"/>
  <c r="P15" i="4"/>
  <c r="T16" i="4"/>
  <c r="T24" i="4" s="1"/>
  <c r="T17" i="4"/>
  <c r="P23" i="4"/>
  <c r="V5" i="1"/>
  <c r="U5" i="1"/>
  <c r="R115" i="4"/>
  <c r="R124" i="4"/>
  <c r="F111" i="4"/>
  <c r="F110" i="4" s="1"/>
  <c r="P104" i="4"/>
  <c r="P97" i="4"/>
  <c r="P95" i="4"/>
  <c r="T72" i="4"/>
  <c r="B52" i="4"/>
  <c r="R52" i="4"/>
  <c r="T64" i="4"/>
  <c r="T57" i="4"/>
  <c r="T32" i="4"/>
  <c r="J32" i="4"/>
  <c r="J35" i="4"/>
  <c r="T44" i="4"/>
  <c r="X37" i="4"/>
  <c r="F35" i="4"/>
  <c r="R112" i="4"/>
  <c r="R32" i="4"/>
  <c r="F121" i="4"/>
  <c r="F119" i="4"/>
  <c r="F123" i="4"/>
  <c r="F120" i="4"/>
  <c r="F118" i="4"/>
  <c r="V32" i="4"/>
  <c r="H32" i="4"/>
  <c r="T116" i="4"/>
  <c r="T117" i="4"/>
  <c r="T124" i="4"/>
  <c r="P84" i="4"/>
  <c r="P77" i="4"/>
  <c r="P75" i="4"/>
  <c r="H112" i="4"/>
  <c r="V75" i="4"/>
  <c r="V77" i="4"/>
  <c r="V84" i="4"/>
  <c r="X36" i="4"/>
  <c r="X44" i="4" s="1"/>
  <c r="B115" i="4"/>
  <c r="J64" i="4"/>
  <c r="L76" i="4"/>
  <c r="B124" i="4"/>
  <c r="N23" i="4"/>
  <c r="F57" i="4"/>
  <c r="H55" i="4"/>
  <c r="J55" i="4"/>
  <c r="L77" i="4"/>
  <c r="H75" i="4"/>
  <c r="H76" i="4"/>
  <c r="P122" i="4"/>
  <c r="F1400" i="4"/>
  <c r="F1320" i="4"/>
  <c r="D57" i="4"/>
  <c r="B72" i="4"/>
  <c r="N111" i="4"/>
  <c r="N110" i="4" s="1"/>
  <c r="F1420" i="4"/>
  <c r="F1340" i="4"/>
  <c r="F1260" i="4"/>
  <c r="F1220" i="4"/>
  <c r="X12" i="4"/>
  <c r="N101" i="4"/>
  <c r="F1620" i="4"/>
  <c r="F1500" i="4"/>
  <c r="F1360" i="4"/>
  <c r="D72" i="4"/>
  <c r="F1380" i="4"/>
  <c r="F1300" i="4"/>
  <c r="F1280" i="4"/>
  <c r="F1240" i="4"/>
  <c r="F1200" i="4"/>
  <c r="P37" i="4" l="1"/>
  <c r="P36" i="4"/>
  <c r="P44" i="4" s="1"/>
  <c r="P35" i="4"/>
  <c r="N37" i="4"/>
  <c r="N36" i="4"/>
  <c r="N44" i="4" s="1"/>
  <c r="R35" i="4"/>
  <c r="R37" i="4"/>
  <c r="B82" i="4"/>
  <c r="C74" i="1" s="1"/>
  <c r="V82" i="4"/>
  <c r="V81" i="4" s="1"/>
  <c r="L35" i="4"/>
  <c r="L37" i="4"/>
  <c r="L36" i="4"/>
  <c r="L44" i="4" s="1"/>
  <c r="R8" i="1"/>
  <c r="I8" i="1"/>
  <c r="R3" i="1"/>
  <c r="X3" i="1" s="1"/>
  <c r="N3" i="1"/>
  <c r="I9" i="1" s="1"/>
  <c r="J82" i="4"/>
  <c r="J79" i="4" s="1"/>
  <c r="F82" i="4"/>
  <c r="F79" i="4" s="1"/>
  <c r="T23" i="4"/>
  <c r="V17" i="4"/>
  <c r="V16" i="4"/>
  <c r="V24" i="4" s="1"/>
  <c r="V15" i="4"/>
  <c r="J111" i="4"/>
  <c r="J110" i="4" s="1"/>
  <c r="N82" i="4"/>
  <c r="N83" i="4" s="1"/>
  <c r="R118" i="4"/>
  <c r="R123" i="4"/>
  <c r="R120" i="4"/>
  <c r="R111" i="4"/>
  <c r="R110" i="4" s="1"/>
  <c r="S94" i="1"/>
  <c r="R119" i="4"/>
  <c r="R82" i="4"/>
  <c r="J119" i="4"/>
  <c r="N118" i="4"/>
  <c r="T62" i="4"/>
  <c r="T58" i="4" s="1"/>
  <c r="P62" i="4"/>
  <c r="P59" i="4" s="1"/>
  <c r="J62" i="4"/>
  <c r="J59" i="4" s="1"/>
  <c r="P42" i="4"/>
  <c r="P41" i="4" s="1"/>
  <c r="L22" i="4"/>
  <c r="L19" i="4" s="1"/>
  <c r="P6" i="1"/>
  <c r="X6" i="1" s="1"/>
  <c r="X16" i="4"/>
  <c r="X24" i="4" s="1"/>
  <c r="X17" i="4"/>
  <c r="D102" i="4"/>
  <c r="D99" i="4" s="1"/>
  <c r="B102" i="4"/>
  <c r="C84" i="1" s="1"/>
  <c r="X82" i="4"/>
  <c r="T82" i="4"/>
  <c r="U74" i="1" s="1"/>
  <c r="L82" i="4"/>
  <c r="L81" i="4" s="1"/>
  <c r="X62" i="4"/>
  <c r="Y64" i="1" s="1"/>
  <c r="V51" i="4"/>
  <c r="V50" i="4" s="1"/>
  <c r="D62" i="4"/>
  <c r="D60" i="4" s="1"/>
  <c r="L42" i="4"/>
  <c r="L38" i="4" s="1"/>
  <c r="J42" i="4"/>
  <c r="J40" i="4" s="1"/>
  <c r="H42" i="4"/>
  <c r="I54" i="1" s="1"/>
  <c r="D42" i="4"/>
  <c r="D43" i="4" s="1"/>
  <c r="V22" i="4"/>
  <c r="V23" i="4" s="1"/>
  <c r="T21" i="4"/>
  <c r="T20" i="4"/>
  <c r="T11" i="4"/>
  <c r="T10" i="4" s="1"/>
  <c r="T18" i="4"/>
  <c r="T19" i="4"/>
  <c r="P22" i="4"/>
  <c r="P18" i="4" s="1"/>
  <c r="J22" i="4"/>
  <c r="J20" i="4" s="1"/>
  <c r="H11" i="4"/>
  <c r="H10" i="4" s="1"/>
  <c r="F22" i="4"/>
  <c r="F19" i="4" s="1"/>
  <c r="B22" i="4"/>
  <c r="B20" i="4" s="1"/>
  <c r="P7" i="1"/>
  <c r="X7" i="1" s="1"/>
  <c r="R6" i="1"/>
  <c r="H4" i="1"/>
  <c r="F27" i="1"/>
  <c r="D15" i="4"/>
  <c r="D17" i="4"/>
  <c r="F42" i="4"/>
  <c r="F38" i="4" s="1"/>
  <c r="O94" i="1"/>
  <c r="N123" i="4"/>
  <c r="N120" i="4"/>
  <c r="N119" i="4"/>
  <c r="D11" i="4"/>
  <c r="D10" i="4" s="1"/>
  <c r="D22" i="4"/>
  <c r="B31" i="4"/>
  <c r="B42" i="4"/>
  <c r="T111" i="4"/>
  <c r="T110" i="4" s="1"/>
  <c r="T122" i="4"/>
  <c r="N11" i="4"/>
  <c r="N10" i="4" s="1"/>
  <c r="N22" i="4"/>
  <c r="B51" i="4"/>
  <c r="B50" i="4" s="1"/>
  <c r="B62" i="4"/>
  <c r="B63" i="4" s="1"/>
  <c r="R51" i="4"/>
  <c r="R50" i="4" s="1"/>
  <c r="R62" i="4"/>
  <c r="P71" i="4"/>
  <c r="P70" i="4" s="1"/>
  <c r="P82" i="4"/>
  <c r="J123" i="4"/>
  <c r="J120" i="4"/>
  <c r="K94" i="1"/>
  <c r="J118" i="4"/>
  <c r="H111" i="4"/>
  <c r="H110" i="4" s="1"/>
  <c r="H122" i="4"/>
  <c r="H51" i="4"/>
  <c r="H50" i="4" s="1"/>
  <c r="H62" i="4"/>
  <c r="V59" i="4"/>
  <c r="V61" i="4"/>
  <c r="W64" i="1"/>
  <c r="V58" i="4"/>
  <c r="V60" i="4"/>
  <c r="F51" i="4"/>
  <c r="F50" i="4" s="1"/>
  <c r="F62" i="4"/>
  <c r="D71" i="4"/>
  <c r="D70" i="4" s="1"/>
  <c r="D82" i="4"/>
  <c r="V111" i="4"/>
  <c r="V110" i="4" s="1"/>
  <c r="V122" i="4"/>
  <c r="T31" i="4"/>
  <c r="T42" i="4"/>
  <c r="L51" i="4"/>
  <c r="L50" i="4" s="1"/>
  <c r="L62" i="4"/>
  <c r="R11" i="4"/>
  <c r="R10" i="4" s="1"/>
  <c r="R22" i="4"/>
  <c r="R31" i="4"/>
  <c r="R42" i="4"/>
  <c r="H71" i="4"/>
  <c r="H70" i="4" s="1"/>
  <c r="H82" i="4"/>
  <c r="X31" i="4"/>
  <c r="X42" i="4"/>
  <c r="N31" i="4"/>
  <c r="N42" i="4"/>
  <c r="V31" i="4"/>
  <c r="V42" i="4"/>
  <c r="V43" i="4" s="1"/>
  <c r="N51" i="4"/>
  <c r="N50" i="4" s="1"/>
  <c r="N62" i="4"/>
  <c r="X11" i="4"/>
  <c r="X10" i="4" s="1"/>
  <c r="X22" i="4"/>
  <c r="I7" i="1"/>
  <c r="N102" i="4"/>
  <c r="N91" i="4"/>
  <c r="N90" i="4" s="1"/>
  <c r="T91" i="4"/>
  <c r="T90" i="4" s="1"/>
  <c r="T102" i="4"/>
  <c r="P102" i="4"/>
  <c r="P91" i="4"/>
  <c r="P90" i="4" s="1"/>
  <c r="L111" i="4"/>
  <c r="L110" i="4" s="1"/>
  <c r="L122" i="4"/>
  <c r="D111" i="4"/>
  <c r="D110" i="4" s="1"/>
  <c r="D122" i="4"/>
  <c r="F91" i="4"/>
  <c r="F90" i="4" s="1"/>
  <c r="F102" i="4"/>
  <c r="X111" i="4"/>
  <c r="X110" i="4" s="1"/>
  <c r="X122" i="4"/>
  <c r="R91" i="4"/>
  <c r="R90" i="4" s="1"/>
  <c r="R102" i="4"/>
  <c r="P123" i="4"/>
  <c r="P121" i="4"/>
  <c r="Q94" i="1"/>
  <c r="P120" i="4"/>
  <c r="P119" i="4"/>
  <c r="P118" i="4"/>
  <c r="X102" i="4"/>
  <c r="X91" i="4"/>
  <c r="X90" i="4" s="1"/>
  <c r="H91" i="4"/>
  <c r="H90" i="4" s="1"/>
  <c r="H102" i="4"/>
  <c r="J91" i="4"/>
  <c r="J90" i="4" s="1"/>
  <c r="J102" i="4"/>
  <c r="H21" i="4"/>
  <c r="H20" i="4"/>
  <c r="H23" i="4"/>
  <c r="H19" i="4"/>
  <c r="H18" i="4"/>
  <c r="I44" i="1"/>
  <c r="L91" i="4"/>
  <c r="L90" i="4" s="1"/>
  <c r="L102" i="4"/>
  <c r="B111" i="4"/>
  <c r="B110" i="4" s="1"/>
  <c r="B122" i="4"/>
  <c r="V91" i="4"/>
  <c r="V90" i="4" s="1"/>
  <c r="V102" i="4"/>
  <c r="T30" i="4" l="1"/>
  <c r="F30" i="4"/>
  <c r="H30" i="4"/>
  <c r="V30" i="4"/>
  <c r="X30" i="4"/>
  <c r="D30" i="4"/>
  <c r="B30" i="4"/>
  <c r="J30" i="4"/>
  <c r="N30" i="4"/>
  <c r="L30" i="4"/>
  <c r="P30" i="4"/>
  <c r="V78" i="4"/>
  <c r="K74" i="1"/>
  <c r="V83" i="4"/>
  <c r="F81" i="4"/>
  <c r="F80" i="4"/>
  <c r="B80" i="4"/>
  <c r="V79" i="4"/>
  <c r="W74" i="1"/>
  <c r="V80" i="4"/>
  <c r="J81" i="4"/>
  <c r="F78" i="4"/>
  <c r="F83" i="4"/>
  <c r="G74" i="1"/>
  <c r="B78" i="4"/>
  <c r="B83" i="4"/>
  <c r="B79" i="4"/>
  <c r="B81" i="4"/>
  <c r="R30" i="4"/>
  <c r="P39" i="4"/>
  <c r="N79" i="4"/>
  <c r="N78" i="4"/>
  <c r="J83" i="4"/>
  <c r="J80" i="4"/>
  <c r="J78" i="4"/>
  <c r="N80" i="4"/>
  <c r="O74" i="1"/>
  <c r="P38" i="4"/>
  <c r="P40" i="4"/>
  <c r="P43" i="4"/>
  <c r="H41" i="4"/>
  <c r="H39" i="4"/>
  <c r="D63" i="4"/>
  <c r="F21" i="4"/>
  <c r="L20" i="4"/>
  <c r="P61" i="4"/>
  <c r="B19" i="4"/>
  <c r="N81" i="4"/>
  <c r="V10" i="4"/>
  <c r="P63" i="4"/>
  <c r="Q54" i="1"/>
  <c r="C44" i="1"/>
  <c r="H38" i="4"/>
  <c r="H43" i="4"/>
  <c r="D58" i="4"/>
  <c r="L21" i="4"/>
  <c r="T63" i="4"/>
  <c r="M44" i="1"/>
  <c r="L18" i="4"/>
  <c r="D39" i="4"/>
  <c r="U64" i="1"/>
  <c r="E54" i="1"/>
  <c r="T59" i="4"/>
  <c r="D101" i="4"/>
  <c r="D59" i="4"/>
  <c r="R83" i="4"/>
  <c r="R81" i="4"/>
  <c r="S74" i="1"/>
  <c r="R79" i="4"/>
  <c r="R78" i="4"/>
  <c r="R80" i="4"/>
  <c r="P60" i="4"/>
  <c r="Q64" i="1"/>
  <c r="V18" i="4"/>
  <c r="V19" i="4"/>
  <c r="V21" i="4"/>
  <c r="V20" i="4"/>
  <c r="M54" i="1"/>
  <c r="W44" i="1"/>
  <c r="D98" i="4"/>
  <c r="B98" i="4"/>
  <c r="B99" i="4"/>
  <c r="B100" i="4"/>
  <c r="L79" i="4"/>
  <c r="X60" i="4"/>
  <c r="T60" i="4"/>
  <c r="T61" i="4"/>
  <c r="P58" i="4"/>
  <c r="J60" i="4"/>
  <c r="J63" i="4"/>
  <c r="J58" i="4"/>
  <c r="K64" i="1"/>
  <c r="J61" i="4"/>
  <c r="E64" i="1"/>
  <c r="H40" i="4"/>
  <c r="F41" i="4"/>
  <c r="D38" i="4"/>
  <c r="D41" i="4"/>
  <c r="D40" i="4"/>
  <c r="X20" i="4"/>
  <c r="X19" i="4"/>
  <c r="X21" i="4"/>
  <c r="X18" i="4"/>
  <c r="P20" i="4"/>
  <c r="Q44" i="1"/>
  <c r="P19" i="4"/>
  <c r="J23" i="4"/>
  <c r="G44" i="1"/>
  <c r="B18" i="4"/>
  <c r="D103" i="4"/>
  <c r="E84" i="1"/>
  <c r="D100" i="4"/>
  <c r="B103" i="4"/>
  <c r="B101" i="4"/>
  <c r="Y74" i="1"/>
  <c r="X79" i="4"/>
  <c r="X81" i="4"/>
  <c r="X83" i="4"/>
  <c r="X80" i="4"/>
  <c r="X78" i="4"/>
  <c r="T78" i="4"/>
  <c r="T80" i="4"/>
  <c r="T83" i="4"/>
  <c r="T79" i="4"/>
  <c r="T81" i="4"/>
  <c r="M74" i="1"/>
  <c r="L83" i="4"/>
  <c r="L78" i="4"/>
  <c r="L80" i="4"/>
  <c r="X63" i="4"/>
  <c r="X59" i="4"/>
  <c r="X58" i="4"/>
  <c r="X61" i="4"/>
  <c r="D61" i="4"/>
  <c r="L40" i="4"/>
  <c r="L43" i="4"/>
  <c r="L41" i="4"/>
  <c r="L39" i="4"/>
  <c r="J41" i="4"/>
  <c r="J39" i="4"/>
  <c r="J43" i="4"/>
  <c r="K54" i="1"/>
  <c r="J38" i="4"/>
  <c r="G54" i="1"/>
  <c r="X23" i="4"/>
  <c r="P21" i="4"/>
  <c r="J19" i="4"/>
  <c r="K44" i="1"/>
  <c r="J21" i="4"/>
  <c r="J18" i="4"/>
  <c r="F20" i="4"/>
  <c r="F18" i="4"/>
  <c r="F23" i="4"/>
  <c r="B23" i="4"/>
  <c r="B21" i="4"/>
  <c r="P4" i="1"/>
  <c r="X4" i="1" s="1"/>
  <c r="I4" i="1"/>
  <c r="R4" i="1"/>
  <c r="D18" i="4"/>
  <c r="D20" i="4"/>
  <c r="D19" i="4"/>
  <c r="D21" i="4"/>
  <c r="F39" i="4"/>
  <c r="F43" i="4"/>
  <c r="F40" i="4"/>
  <c r="Y71" i="4"/>
  <c r="Y51" i="4"/>
  <c r="Y11" i="4"/>
  <c r="U54" i="1"/>
  <c r="T40" i="4"/>
  <c r="T38" i="4"/>
  <c r="T41" i="4"/>
  <c r="T39" i="4"/>
  <c r="E74" i="1"/>
  <c r="D79" i="4"/>
  <c r="D80" i="4"/>
  <c r="D81" i="4"/>
  <c r="D78" i="4"/>
  <c r="H123" i="4"/>
  <c r="I94" i="1"/>
  <c r="H121" i="4"/>
  <c r="H120" i="4"/>
  <c r="H118" i="4"/>
  <c r="H119" i="4"/>
  <c r="S64" i="1"/>
  <c r="R61" i="4"/>
  <c r="R60" i="4"/>
  <c r="R59" i="4"/>
  <c r="R58" i="4"/>
  <c r="O44" i="1"/>
  <c r="N19" i="4"/>
  <c r="N21" i="4"/>
  <c r="N18" i="4"/>
  <c r="N20" i="4"/>
  <c r="B40" i="4"/>
  <c r="B38" i="4"/>
  <c r="B41" i="4"/>
  <c r="B39" i="4"/>
  <c r="C54" i="1"/>
  <c r="B43" i="4"/>
  <c r="R63" i="4"/>
  <c r="N58" i="4"/>
  <c r="N59" i="4"/>
  <c r="N60" i="4"/>
  <c r="N61" i="4"/>
  <c r="O64" i="1"/>
  <c r="N63" i="4"/>
  <c r="O54" i="1"/>
  <c r="N39" i="4"/>
  <c r="N43" i="4"/>
  <c r="N41" i="4"/>
  <c r="N38" i="4"/>
  <c r="N40" i="4"/>
  <c r="Y54" i="1"/>
  <c r="X41" i="4"/>
  <c r="X43" i="4"/>
  <c r="X38" i="4"/>
  <c r="X39" i="4"/>
  <c r="X40" i="4"/>
  <c r="R41" i="4"/>
  <c r="R40" i="4"/>
  <c r="S54" i="1"/>
  <c r="R38" i="4"/>
  <c r="R39" i="4"/>
  <c r="T43" i="4"/>
  <c r="L61" i="4"/>
  <c r="L60" i="4"/>
  <c r="M64" i="1"/>
  <c r="L63" i="4"/>
  <c r="L58" i="4"/>
  <c r="L59" i="4"/>
  <c r="W94" i="1"/>
  <c r="V121" i="4"/>
  <c r="V120" i="4"/>
  <c r="V118" i="4"/>
  <c r="V123" i="4"/>
  <c r="V119" i="4"/>
  <c r="F60" i="4"/>
  <c r="G64" i="1"/>
  <c r="F59" i="4"/>
  <c r="F61" i="4"/>
  <c r="F58" i="4"/>
  <c r="F63" i="4"/>
  <c r="H63" i="4"/>
  <c r="H61" i="4"/>
  <c r="H60" i="4"/>
  <c r="I64" i="1"/>
  <c r="H59" i="4"/>
  <c r="H58" i="4"/>
  <c r="Q74" i="1"/>
  <c r="P81" i="4"/>
  <c r="P79" i="4"/>
  <c r="P80" i="4"/>
  <c r="P83" i="4"/>
  <c r="P78" i="4"/>
  <c r="C64" i="1"/>
  <c r="B60" i="4"/>
  <c r="B61" i="4"/>
  <c r="B59" i="4"/>
  <c r="B58" i="4"/>
  <c r="U94" i="1"/>
  <c r="T118" i="4"/>
  <c r="T123" i="4"/>
  <c r="T119" i="4"/>
  <c r="T121" i="4"/>
  <c r="T120" i="4"/>
  <c r="E44" i="1"/>
  <c r="D23" i="4"/>
  <c r="Y31" i="4"/>
  <c r="Y44" i="1"/>
  <c r="W54" i="1"/>
  <c r="V41" i="4"/>
  <c r="V38" i="4"/>
  <c r="V39" i="4"/>
  <c r="V40" i="4"/>
  <c r="R43" i="4"/>
  <c r="H81" i="4"/>
  <c r="H78" i="4"/>
  <c r="I74" i="1"/>
  <c r="H80" i="4"/>
  <c r="H79" i="4"/>
  <c r="H83" i="4"/>
  <c r="S44" i="1"/>
  <c r="R19" i="4"/>
  <c r="R21" i="4"/>
  <c r="R23" i="4"/>
  <c r="R20" i="4"/>
  <c r="R18" i="4"/>
  <c r="D83" i="4"/>
  <c r="B123" i="4"/>
  <c r="C94" i="1"/>
  <c r="B121" i="4"/>
  <c r="B119" i="4"/>
  <c r="B118" i="4"/>
  <c r="B120" i="4"/>
  <c r="V98" i="4"/>
  <c r="V99" i="4"/>
  <c r="V101" i="4"/>
  <c r="V100" i="4"/>
  <c r="V103" i="4"/>
  <c r="W84" i="1"/>
  <c r="I84" i="1"/>
  <c r="H100" i="4"/>
  <c r="H99" i="4"/>
  <c r="H101" i="4"/>
  <c r="H103" i="4"/>
  <c r="H98" i="4"/>
  <c r="Y1" i="4"/>
  <c r="Y91" i="4"/>
  <c r="Y111" i="4"/>
  <c r="R101" i="4"/>
  <c r="R98" i="4"/>
  <c r="R100" i="4"/>
  <c r="R103" i="4"/>
  <c r="S84" i="1"/>
  <c r="R99" i="4"/>
  <c r="F98" i="4"/>
  <c r="G84" i="1"/>
  <c r="F100" i="4"/>
  <c r="F99" i="4"/>
  <c r="F103" i="4"/>
  <c r="F101" i="4"/>
  <c r="D123" i="4"/>
  <c r="E94" i="1"/>
  <c r="D118" i="4"/>
  <c r="D121" i="4"/>
  <c r="D119" i="4"/>
  <c r="D120" i="4"/>
  <c r="L103" i="4"/>
  <c r="L99" i="4"/>
  <c r="L98" i="4"/>
  <c r="L101" i="4"/>
  <c r="L100" i="4"/>
  <c r="M84" i="1"/>
  <c r="J103" i="4"/>
  <c r="J98" i="4"/>
  <c r="J99" i="4"/>
  <c r="J101" i="4"/>
  <c r="J100" i="4"/>
  <c r="K84" i="1"/>
  <c r="X100" i="4"/>
  <c r="X101" i="4"/>
  <c r="X99" i="4"/>
  <c r="X103" i="4"/>
  <c r="X98" i="4"/>
  <c r="Y84" i="1"/>
  <c r="P98" i="4"/>
  <c r="P103" i="4"/>
  <c r="P99" i="4"/>
  <c r="N103" i="4"/>
  <c r="N99" i="4"/>
  <c r="N98" i="4"/>
  <c r="X119" i="4"/>
  <c r="X123" i="4"/>
  <c r="X120" i="4"/>
  <c r="X118" i="4"/>
  <c r="Y94" i="1"/>
  <c r="X121" i="4"/>
  <c r="L123" i="4"/>
  <c r="M94" i="1"/>
  <c r="L120" i="4"/>
  <c r="L118" i="4"/>
  <c r="L121" i="4"/>
  <c r="L119" i="4"/>
  <c r="T100" i="4"/>
  <c r="U84" i="1"/>
  <c r="T99" i="4"/>
  <c r="T98" i="4"/>
  <c r="T103" i="4"/>
  <c r="T101" i="4"/>
  <c r="P12" i="1" l="1"/>
  <c r="U12" i="1"/>
  <c r="V13" i="1"/>
  <c r="T13" i="1"/>
  <c r="S14" i="1"/>
  <c r="U14" i="1"/>
  <c r="V15" i="1"/>
  <c r="V12" i="1"/>
  <c r="H14" i="1"/>
  <c r="R14" i="1"/>
  <c r="S15" i="1"/>
  <c r="H19" i="1"/>
  <c r="H22" i="1"/>
  <c r="V11" i="1"/>
  <c r="T11" i="1"/>
  <c r="P16" i="1"/>
  <c r="S12" i="1"/>
  <c r="W12" i="1"/>
  <c r="H13" i="1"/>
  <c r="U13" i="1"/>
  <c r="V14" i="1"/>
  <c r="W14" i="1"/>
  <c r="P15" i="1"/>
  <c r="H17" i="1"/>
  <c r="H20" i="1"/>
  <c r="H25" i="1"/>
  <c r="H11" i="1"/>
  <c r="P11" i="1"/>
  <c r="R16" i="1"/>
  <c r="P17" i="1"/>
  <c r="P18" i="1"/>
  <c r="P19" i="1"/>
  <c r="P20" i="1"/>
  <c r="R21" i="1"/>
  <c r="R22" i="1"/>
  <c r="O19" i="1"/>
  <c r="O23" i="1"/>
  <c r="H12" i="1"/>
  <c r="R12" i="1"/>
  <c r="P13" i="1"/>
  <c r="T14" i="1"/>
  <c r="R15" i="1"/>
  <c r="H18" i="1"/>
  <c r="H23" i="1"/>
  <c r="H26" i="1"/>
  <c r="R11" i="1"/>
  <c r="W11" i="1"/>
  <c r="V16" i="1"/>
  <c r="V17" i="1"/>
  <c r="R17" i="1"/>
  <c r="R18" i="1"/>
  <c r="R19" i="1"/>
  <c r="R20" i="1"/>
  <c r="S21" i="1"/>
  <c r="V22" i="1"/>
  <c r="T12" i="1"/>
  <c r="S13" i="1"/>
  <c r="R13" i="1"/>
  <c r="W13" i="1"/>
  <c r="P14" i="1"/>
  <c r="H15" i="1"/>
  <c r="H16" i="1"/>
  <c r="H21" i="1"/>
  <c r="H24" i="1"/>
  <c r="S11" i="1"/>
  <c r="U11" i="1"/>
  <c r="S16" i="1"/>
  <c r="S17" i="1"/>
  <c r="V18" i="1"/>
  <c r="V19" i="1"/>
  <c r="V20" i="1"/>
  <c r="V21" i="1"/>
  <c r="S22" i="1"/>
  <c r="O20" i="1"/>
  <c r="O25" i="1"/>
  <c r="U26" i="1"/>
  <c r="P25" i="1"/>
  <c r="S24" i="1"/>
  <c r="R23" i="1"/>
  <c r="U22" i="1"/>
  <c r="W15" i="1"/>
  <c r="W16" i="1"/>
  <c r="T18" i="1"/>
  <c r="T19" i="1"/>
  <c r="U20" i="1"/>
  <c r="T21" i="1"/>
  <c r="S18" i="1"/>
  <c r="P21" i="1"/>
  <c r="O14" i="1"/>
  <c r="O16" i="1"/>
  <c r="O21" i="1"/>
  <c r="O26" i="1"/>
  <c r="V26" i="1"/>
  <c r="R25" i="1"/>
  <c r="V25" i="1"/>
  <c r="T25" i="1"/>
  <c r="W24" i="1"/>
  <c r="U24" i="1"/>
  <c r="W22" i="1"/>
  <c r="U23" i="1"/>
  <c r="U17" i="1"/>
  <c r="U18" i="1"/>
  <c r="U19" i="1"/>
  <c r="W20" i="1"/>
  <c r="U21" i="1"/>
  <c r="O12" i="1"/>
  <c r="O18" i="1"/>
  <c r="R26" i="1"/>
  <c r="T26" i="1"/>
  <c r="R24" i="1"/>
  <c r="V24" i="1"/>
  <c r="P23" i="1"/>
  <c r="T23" i="1"/>
  <c r="U15" i="1"/>
  <c r="U16" i="1"/>
  <c r="T17" i="1"/>
  <c r="W17" i="1"/>
  <c r="S19" i="1"/>
  <c r="P22" i="1"/>
  <c r="O11" i="1"/>
  <c r="O13" i="1"/>
  <c r="O15" i="1"/>
  <c r="O17" i="1"/>
  <c r="O22" i="1"/>
  <c r="P26" i="1"/>
  <c r="W26" i="1"/>
  <c r="S25" i="1"/>
  <c r="P24" i="1"/>
  <c r="S23" i="1"/>
  <c r="W23" i="1"/>
  <c r="T22" i="1"/>
  <c r="T15" i="1"/>
  <c r="T16" i="1"/>
  <c r="W18" i="1"/>
  <c r="W19" i="1"/>
  <c r="W21" i="1"/>
  <c r="S20" i="1"/>
  <c r="O24" i="1"/>
  <c r="S26" i="1"/>
  <c r="W25" i="1"/>
  <c r="U25" i="1"/>
  <c r="T24" i="1"/>
  <c r="V23" i="1"/>
  <c r="T20" i="1"/>
  <c r="O27" i="1" l="1"/>
  <c r="X24" i="1"/>
  <c r="I24" i="1"/>
  <c r="X23" i="1"/>
  <c r="I23" i="1"/>
  <c r="X17" i="1"/>
  <c r="I17" i="1"/>
  <c r="X19" i="1"/>
  <c r="I19" i="1"/>
  <c r="X21" i="1"/>
  <c r="I21" i="1"/>
  <c r="X18" i="1"/>
  <c r="I18" i="1"/>
  <c r="X11" i="1"/>
  <c r="I11" i="1"/>
  <c r="X13" i="1"/>
  <c r="I13" i="1"/>
  <c r="X16" i="1"/>
  <c r="I16" i="1"/>
  <c r="X12" i="1"/>
  <c r="I12" i="1"/>
  <c r="X25" i="1"/>
  <c r="I25" i="1"/>
  <c r="X15" i="1"/>
  <c r="I15" i="1"/>
  <c r="X26" i="1"/>
  <c r="I26" i="1"/>
  <c r="X20" i="1"/>
  <c r="I20" i="1"/>
  <c r="X22" i="1"/>
  <c r="I22" i="1"/>
  <c r="X14" i="1"/>
  <c r="I14" i="1"/>
  <c r="X27" i="1" l="1"/>
  <c r="K27" i="1"/>
  <c r="J27" i="1"/>
</calcChain>
</file>

<file path=xl/sharedStrings.xml><?xml version="1.0" encoding="utf-8"?>
<sst xmlns="http://schemas.openxmlformats.org/spreadsheetml/2006/main" count="4706" uniqueCount="2675">
  <si>
    <t>Schalter mit LED</t>
  </si>
  <si>
    <t>Durchführungen incl. Gummitüllen</t>
  </si>
  <si>
    <t>AFM DisplayPort Bu./Bu.</t>
  </si>
  <si>
    <t>USB-Bu. A/B drehbar</t>
  </si>
  <si>
    <t>5x BNC-Ku. 30cm</t>
  </si>
  <si>
    <t>Frei 1420</t>
  </si>
  <si>
    <t>Frei 1400</t>
  </si>
  <si>
    <t>Taster rot</t>
  </si>
  <si>
    <t>Taster grün</t>
  </si>
  <si>
    <t>Schalter rot</t>
  </si>
  <si>
    <t>Schalter grün</t>
  </si>
  <si>
    <t>DVI 24+5 St./VGA-St. 10m</t>
  </si>
  <si>
    <t>DVI 24+5 St./VGA-St. 15m</t>
  </si>
  <si>
    <t>DVI 24+5 St./VGA-St. 20m</t>
  </si>
  <si>
    <t>DVI 24+5 St./VGA-St. 2m Standardqualität</t>
  </si>
  <si>
    <t>DVI 24+5 St./VGA-St. 3m Standardqualität</t>
  </si>
  <si>
    <t>DVI 24+5 St./VGA-St. 5m Standardqualität</t>
  </si>
  <si>
    <t>DVI St./3xCinch-St. 2,5m</t>
  </si>
  <si>
    <t>DVI St./5xBNC-Ku. 0,2m</t>
  </si>
  <si>
    <t>DVI St./5xBNC-Ku. 0,5m</t>
  </si>
  <si>
    <t>DVI St./5xBNC-Ku. 1m</t>
  </si>
  <si>
    <t>DVI St./5xBNC-Ku. 2m</t>
  </si>
  <si>
    <t>DVI St./5xBNC-St. 0,5m</t>
  </si>
  <si>
    <t>DVI St./5xBNC-St. 1m</t>
  </si>
  <si>
    <t>DVI St./5xBNC-St. 2m</t>
  </si>
  <si>
    <t>DVI St./5xBNC-St. 3m</t>
  </si>
  <si>
    <t>DVI St./5xBNC-St. 5m</t>
  </si>
  <si>
    <t>DVI-I Ku. 24+5 / DVI-I Ku. 24+5,  0,3m</t>
  </si>
  <si>
    <t>HDMI-Einbaubuchse/HDMI-Ku., 25cm, rechteckig</t>
  </si>
  <si>
    <t>HDMI-Einbaubuchse/HDMI-Ku., 25cm, rund</t>
  </si>
  <si>
    <t>HDMI-St./DisplayPort-Stecker 1m</t>
  </si>
  <si>
    <t>HDMI-St./DisplayPort-Stecker 2m</t>
  </si>
  <si>
    <t>HDMI-St./DisplayPort-Stecker 3m</t>
  </si>
  <si>
    <t>HDMI-St./DisplayPort-Stecker 5m</t>
  </si>
  <si>
    <t>HDMI-St./DVI 18+1 St.  1m</t>
  </si>
  <si>
    <t>HDMI-St./DVI 18+1 St.  2m</t>
  </si>
  <si>
    <t>HDMI-St./DVI 18+1 St.  3m</t>
  </si>
  <si>
    <t>HDMI-St./DVI 18+1 St.  5m</t>
  </si>
  <si>
    <t>HDMI-St./DVI 18+1 St. 10m</t>
  </si>
  <si>
    <t>HDMI-St./DVI 18+1 St. 7,5m</t>
  </si>
  <si>
    <t>HDMI-St./DVI-Ku. 0,2m</t>
  </si>
  <si>
    <t>Kat.5e  0,25m S/FTP  grau</t>
  </si>
  <si>
    <t>Kat.5e  0,5m S/FTP  grau</t>
  </si>
  <si>
    <t>Kat.5e  1m S/FTP  grau</t>
  </si>
  <si>
    <t>Kat.5e  2m S/FTP  grau</t>
  </si>
  <si>
    <t>Kat.5e  3m FTP  schwarz</t>
  </si>
  <si>
    <t>Kat.5e  3m S/FTP  grau</t>
  </si>
  <si>
    <t>Kat.5e  5m S/FTP  grau</t>
  </si>
  <si>
    <t>Kat.5e  7,5m S/FTP  grau</t>
  </si>
  <si>
    <t>Kat.5e 10m FTP  schwarz</t>
  </si>
  <si>
    <t>Kat.5e 10m S/FTP  grau</t>
  </si>
  <si>
    <t>Kat.5e 15m S/FTP  grau</t>
  </si>
  <si>
    <t>Kat.5e 20m S/FTP  grau</t>
  </si>
  <si>
    <t>Kat.5e 30m S/FTP  grau</t>
  </si>
  <si>
    <t>Kat.5e 40m S/FTP  grau</t>
  </si>
  <si>
    <t>Kat.5e 50m S/FTP  grau</t>
  </si>
  <si>
    <t>Kat.5e St./Ku.  5m grau</t>
  </si>
  <si>
    <t>Kat.6  0,25m S/STP  grau</t>
  </si>
  <si>
    <t>Kat.6  0,5m S/STP  grau</t>
  </si>
  <si>
    <t>Kabel DVI St./5xBNC-St. 1m</t>
  </si>
  <si>
    <t>Kabel VGA-Ku.o.G/VGA-Ku.o.G. 1m Superflex</t>
  </si>
  <si>
    <t>Kabel 26pin-St./26pin-Ku. 150m</t>
  </si>
  <si>
    <t>Kabel VGA-St./5xBNC-Wink-St. 2m</t>
  </si>
  <si>
    <t>Kabel VGA-St./3xCinch-St. 2,5m</t>
  </si>
  <si>
    <t>Kabel DVI St./5xBNC-St. 5m</t>
  </si>
  <si>
    <t>Kabel HDMI-St./DVI 18+1 St. 10m</t>
  </si>
  <si>
    <t>Kabel 3,5 St.KlinkeSt/2xCinch-Stecker  6m</t>
  </si>
  <si>
    <t>Kabel VGA-St./5xBNC-Wink-St. 5m</t>
  </si>
  <si>
    <t>Kabel HDMI-St./HDMI-St. 10m</t>
  </si>
  <si>
    <t>Kabel HDMI-St./HDMI-St. 15m AWG24</t>
  </si>
  <si>
    <t>Kabel HDMI-St./HDMI-St. 20m AWG24</t>
  </si>
  <si>
    <t>AFM 4p.XLR-Bu./Lüsterkl. 30cm</t>
  </si>
  <si>
    <t>AFM 4p.Speakon-Bu./löt</t>
  </si>
  <si>
    <t xml:space="preserve"> (4TE)</t>
  </si>
  <si>
    <t>(8TE)</t>
  </si>
  <si>
    <t>AF USB-B-Bu./USB-B-St. 30cm</t>
  </si>
  <si>
    <t>AF USB-B-Bu./USB-A-St. 30cm</t>
  </si>
  <si>
    <t>AF 4p.MD-Bu. steckbar</t>
  </si>
  <si>
    <t>AF DVI-I-Buchse DVI-I-Stecker 30cm</t>
  </si>
  <si>
    <t>AF 6p.XLR-Bu. löt</t>
  </si>
  <si>
    <t>AF DisplayPort-Buchse/DisplayPort-Buchse</t>
  </si>
  <si>
    <t>AF DisplayPort-Buchse/DisplayPort-Stecker 1m</t>
  </si>
  <si>
    <t>AF HDMI-Buchse/HDMI-Buchse 25cm</t>
  </si>
  <si>
    <t>AF DVI-I-Buchse DVI-I-Kupplung 20cm</t>
  </si>
  <si>
    <t>AF VGA-Buchse auf offenes Kabelende 30cm</t>
  </si>
  <si>
    <t>AF VGA-Stecker, Lötanschluss</t>
  </si>
  <si>
    <t>AF VGA-Stecker 5xBNC-Kupplung 30cm</t>
  </si>
  <si>
    <t>AF VGA-Stecker 5xBNC-Stecker 30cm</t>
  </si>
  <si>
    <t>AF VGA-Stecker auf offenes Kabelende 30cm</t>
  </si>
  <si>
    <t>AF Cinch-Bu. schwarz BNC-St. 30cm</t>
  </si>
  <si>
    <t>AF Cinch-Bu. schwarz BNC-Ku. 30cm</t>
  </si>
  <si>
    <t>AF Antenneneinbaustecker, Lötanschluss</t>
  </si>
  <si>
    <t>AF Antenneneinbaubuchse, Lötanschluss</t>
  </si>
  <si>
    <t>AF Antennen-F Einbaubuchse, Lötanschluss</t>
  </si>
  <si>
    <t>AF Antennen-F Durchgangsverbinder</t>
  </si>
  <si>
    <t>AF RJ45-EtherCon schneid-klemm Neutrik</t>
  </si>
  <si>
    <t>AF USB-A-Bu./USB-B-Bu., steckbar</t>
  </si>
  <si>
    <t>AF USB-A-Bu./USB-A-Ku. 30cm</t>
  </si>
  <si>
    <t>AF USB-B-Bu./USB-A-Bu., steckbar</t>
  </si>
  <si>
    <t>AF USB-B-Bu./USB-A-Ku. 30cm</t>
  </si>
  <si>
    <t>AF Cat.6-Buchse Cat.6-Kupplung 30cm</t>
  </si>
  <si>
    <t>AF 12p.-Minicon-Bu., Lötanschluss</t>
  </si>
  <si>
    <t>Adapter USB A-Stecker/B-Buchse</t>
  </si>
  <si>
    <t>Adapter USB B-Buchse/B-Buchse</t>
  </si>
  <si>
    <t>In  - 5 -  Schritten zum Angebot / Bestellung</t>
  </si>
  <si>
    <t>Kabel 9p.-St./9p-St. 3m</t>
  </si>
  <si>
    <t>Kabel 9p.-St./9p-St. 5m</t>
  </si>
  <si>
    <t>AFM Taster, 1xUm, Edelstahl, LED, blau, lötbar</t>
  </si>
  <si>
    <t>AFM Taster, 1xUm, Edelstahl, LED, blau, 30cm</t>
  </si>
  <si>
    <t>Digitales Videokabel 0,6/2,8HFg</t>
  </si>
  <si>
    <t>Digitales Videokabel 0,6/2,8HFs</t>
  </si>
  <si>
    <t>RGBHV Monitorkabel 5x0,6/2,8sw</t>
  </si>
  <si>
    <t>Steuerleitung geschirmt,  8x0,14, Ø 5mm</t>
  </si>
  <si>
    <t>Geflechtschlauch 8-21mm</t>
  </si>
  <si>
    <t>Geflechtschlauch 18-34mm</t>
  </si>
  <si>
    <t>Geflechtschlauch 3-10mm</t>
  </si>
  <si>
    <t>Multikabel VA52Cat.5 5x0,6/2,8</t>
  </si>
  <si>
    <t>S-VHS-Kabel doppelt geschirmt HH</t>
  </si>
  <si>
    <t>Cat.6-Installationskabel</t>
  </si>
  <si>
    <t>Cat.7-Installationskabel</t>
  </si>
  <si>
    <t>Cat.5e-Patchkabel</t>
  </si>
  <si>
    <t>Cat.5e-Installationskabel</t>
  </si>
  <si>
    <t>Geflechtschlauch 22-58mm</t>
  </si>
  <si>
    <t>S-Videokabel 2x0,36/1,7 ungesch</t>
  </si>
  <si>
    <t>Steuerleitung geschirmt, 14x0,14, Ø 6,5mm</t>
  </si>
  <si>
    <t>Geflechtschlauch selbsteinrollend</t>
  </si>
  <si>
    <t>Multikabel VAPS7348</t>
  </si>
  <si>
    <t>Steuerleitung geschirmt,  4x0,14 Ø4mm</t>
  </si>
  <si>
    <t>Steuerleitung geschirmt, 25x0,14, Ø 11,0mm</t>
  </si>
  <si>
    <t>Multikabel VA52 superflex</t>
  </si>
  <si>
    <t>Multikabel VA86 8x0,36/1,7</t>
  </si>
  <si>
    <t>Lautsprecherkabel 2x2,5 oval weiß</t>
  </si>
  <si>
    <t>3p.XLR-St./3p.XLR-Ku. 2m</t>
  </si>
  <si>
    <t>3p.XLR-St./3p.XLR-Ku. 3m</t>
  </si>
  <si>
    <t>Buchsenleiste Sub-D 50pol</t>
  </si>
  <si>
    <t>Buchsenleiste Sub-D 25pol</t>
  </si>
  <si>
    <t>Buchsenleiste Sub-D 9pol</t>
  </si>
  <si>
    <t>Stiftleiste Sub-D 50pol</t>
  </si>
  <si>
    <t>Stiftleiste Sub-D 37pol</t>
  </si>
  <si>
    <t>Stiftleiste Sub-D 25pol</t>
  </si>
  <si>
    <t>Stiftleiste Sub-D 15pol</t>
  </si>
  <si>
    <t>Stiftleiste Sub-D  9pol</t>
  </si>
  <si>
    <t>Sub-D Metallhaube   9pol EVE</t>
  </si>
  <si>
    <t>Knickschutztülle Helavia Cinch</t>
  </si>
  <si>
    <r>
      <t xml:space="preserve">     Bei gedrückter "</t>
    </r>
    <r>
      <rPr>
        <b/>
        <sz val="9"/>
        <color indexed="10"/>
        <rFont val="Arial"/>
        <family val="2"/>
      </rPr>
      <t xml:space="preserve">ALT-Taste" </t>
    </r>
    <r>
      <rPr>
        <sz val="9"/>
        <color indexed="10"/>
        <rFont val="Arial"/>
        <family val="2"/>
      </rPr>
      <t>richten sich die Module am Raster aus!</t>
    </r>
  </si>
  <si>
    <t>(je ausgewähltem Anschluss) Kabel J/N 13</t>
  </si>
  <si>
    <t>Menge_Module</t>
  </si>
  <si>
    <t>AL200</t>
  </si>
  <si>
    <t>AL220</t>
  </si>
  <si>
    <t>AL240_</t>
  </si>
  <si>
    <t>AL260_</t>
  </si>
  <si>
    <t>AL280_</t>
  </si>
  <si>
    <t>AL300_</t>
  </si>
  <si>
    <t>AL320_</t>
  </si>
  <si>
    <t>AL340_</t>
  </si>
  <si>
    <t>AL380_</t>
  </si>
  <si>
    <t>AL400_</t>
  </si>
  <si>
    <t>AL1200_</t>
  </si>
  <si>
    <t>AL1220_</t>
  </si>
  <si>
    <t>AL1240_</t>
  </si>
  <si>
    <t>AL1260_</t>
  </si>
  <si>
    <t>Frei 1320</t>
  </si>
  <si>
    <t>Frei 1340</t>
  </si>
  <si>
    <t>Frei 1360</t>
  </si>
  <si>
    <t>Frei 1380</t>
  </si>
  <si>
    <t>Modulreihe - 6</t>
  </si>
  <si>
    <t>Kabel VGA-St./5xBNC-St.  7,5m Superflex</t>
  </si>
  <si>
    <t>Kabel VGA-St./5xBNC-St. 10m Superflex</t>
  </si>
  <si>
    <t>Knickschutz für XLR Ethercon Stecker (NE8MC) gelb</t>
  </si>
  <si>
    <t>Knickschutz für XLR Ethercon Stecker (NE8MC) blau</t>
  </si>
  <si>
    <t>Knickschutz für XLR Ethercon Stecker (NE8MC) viol.</t>
  </si>
  <si>
    <t>Kabel 5xBNC-St./5xBNC-St. 10m Superflex</t>
  </si>
  <si>
    <t>Kabel 3,5 St.KlinkeSt/Ku. 20m</t>
  </si>
  <si>
    <t>Kabel HDMI-St./HDMI-St. 1,5m</t>
  </si>
  <si>
    <t>Kabel Cinch-St./Cinch-St. 7,5m</t>
  </si>
  <si>
    <t>AFM  Träger GB3/GBR3 Electraplan 36TE</t>
  </si>
  <si>
    <t>Kabel Cinch-St./Cinch-St. 4m</t>
  </si>
  <si>
    <t>Kabel HDMI-St./HDMI-St. 5m Halogenfrei</t>
  </si>
  <si>
    <t>Kabel 2xCinch-St./dito  3m lowco</t>
  </si>
  <si>
    <t>Stecker HDMI crimpbar AWG24</t>
  </si>
  <si>
    <t>Kabel 2xCinch-St./dito   1,5m</t>
  </si>
  <si>
    <t>Kabel Cinch-St./Cinch-St.  0,5m</t>
  </si>
  <si>
    <t>AF HDMI-Bu./Bu. 360° drehbar</t>
  </si>
  <si>
    <t>AFM  Tischeinbaufeld 44TE Oberfläche Edelstahl</t>
  </si>
  <si>
    <t>AFM Taster, 1xEIN, 18x18mm, beschriftbar, lötbar</t>
  </si>
  <si>
    <t>Kabel USB-A-St./USB-B-St. 1m</t>
  </si>
  <si>
    <t>HDMI-LÖT</t>
  </si>
  <si>
    <t>AFM HDMI-Bu./St. 8TE 30cm AWG24</t>
  </si>
  <si>
    <t>AFM HDMI-Bu./St. 4TE 30cm AWG24</t>
  </si>
  <si>
    <t>AFM HDMI-Bu./ offenes Ende 8TE AWG24 30cm</t>
  </si>
  <si>
    <t>AFM HDMI-Bu./ offenes Ende 4TE AWG24 30cm</t>
  </si>
  <si>
    <t>AFM USB-A-3.0-Bu./USB-A-3.0-Bu.</t>
  </si>
  <si>
    <t>AFM 3,5-Klinkenbuchse 4pol/löt</t>
  </si>
  <si>
    <t>HDMI-St.30cm</t>
  </si>
  <si>
    <t>USB-A-St.3.0</t>
  </si>
  <si>
    <t>zusätzliche Kabellänge HDMI AWG24</t>
  </si>
  <si>
    <t>HDMI-Bu. 4TE</t>
  </si>
  <si>
    <t>HDMI-Bu.Platine</t>
  </si>
  <si>
    <t>HDMI-Bu.360°</t>
  </si>
  <si>
    <t>Schuko_Wieland</t>
  </si>
  <si>
    <t>Schuko-Stecker</t>
  </si>
  <si>
    <t>Kabel VGA-St./VGA-Ku. 17m Superflex</t>
  </si>
  <si>
    <t>Kabel HDMI-St./HDMI-St. 35m AWG24 HK</t>
  </si>
  <si>
    <t>Kabel HDMI-St./HDMI-Ku. 5m</t>
  </si>
  <si>
    <t>Kabel DVI 24+5 St./VGA-St.  1m</t>
  </si>
  <si>
    <t>Kabel HDMI-St./HDMI-Ku. 3m</t>
  </si>
  <si>
    <t>Kabel HDMI-St./HDMI-Ku. 1m</t>
  </si>
  <si>
    <t>Kabel 3,5 St.KlinkeSt/2xCinch-Stecker 30m</t>
  </si>
  <si>
    <t>Kabel HDMI-St./Mini-HDMI-St. 2m</t>
  </si>
  <si>
    <t>Kabel HDMI-St./Mini-HDMI-St. 3m</t>
  </si>
  <si>
    <t>BNC-Kabel  0,5m 50 Ohm</t>
  </si>
  <si>
    <t>BNC-Kabel  1,0m 50 Ohm</t>
  </si>
  <si>
    <t>BNC-Kabel  3,0m 50 Ohm</t>
  </si>
  <si>
    <t>BNC-Kabel  5,0m 50 Ohm</t>
  </si>
  <si>
    <t>BNC-Kabel  10,0m 50 Ohm</t>
  </si>
  <si>
    <t>Kabel DVI 24+1 St./DisplayPort-St.  Länge: 5m</t>
  </si>
  <si>
    <t>Kabel HDMI-St./Mini-HDMI-St. Länge: 5m</t>
  </si>
  <si>
    <t>Kabel HDMI-St./HDMI-St. aktiv Länge: 25m</t>
  </si>
  <si>
    <t>Kabel HDMI-St./HDMI-St. 1m AWG24 HK</t>
  </si>
  <si>
    <t>Kabel HDMI-St./HDMI-St. 7,5m AWG24 HK</t>
  </si>
  <si>
    <t>Kabel HDMI-St./HDMI-St. 1m Halogenfrei</t>
  </si>
  <si>
    <t>Kabel HDMI-St./HDMI-St. 7,5m Halogenfrei</t>
  </si>
  <si>
    <t>Kabel HDMI-St./HDMI-St. 4m AWG24 HK</t>
  </si>
  <si>
    <t>AFM RJ45-EtherCon, steckbar Neutrik</t>
  </si>
  <si>
    <t>26pin-St./26pin-Ku. 50m J</t>
  </si>
  <si>
    <t>26pin-St./26pin-Ku. 5m</t>
  </si>
  <si>
    <t>2xBNC-St./2xBNC-St.  0,5m</t>
  </si>
  <si>
    <t>2xBNC-St./2xBNC-St.  1m</t>
  </si>
  <si>
    <t>2xBNC-St./2xBNC-St.  2m</t>
  </si>
  <si>
    <t>2xBNC-St./2xBNC-St.  3m</t>
  </si>
  <si>
    <t>2xBNC-St./2xBNC-St.  4m</t>
  </si>
  <si>
    <t>2xBNC-St./2xBNC-St.  5m</t>
  </si>
  <si>
    <t>2xBNC-St./2xBNC-St.  7,5m</t>
  </si>
  <si>
    <t>Kabel VGA-St./5xBNC-Ku. 2m</t>
  </si>
  <si>
    <t>Kabel 4p.-MD-St./2xBNC-Ku. 0,2m</t>
  </si>
  <si>
    <t>Kabel 4p.-MD-St./2xBNC-Ku. 1m</t>
  </si>
  <si>
    <t>Kabel 4p.-MD-St./2xBNC-Ku. 2m</t>
  </si>
  <si>
    <t>Kabel 3p.XLR-St./3p.XLR-Ku.0,5m</t>
  </si>
  <si>
    <t>Kabel 3p.XLR-St./3p.XLR-Ku. 1m</t>
  </si>
  <si>
    <t>Kabel 3p.XLR-St./3p.XLR-Ku. 2m</t>
  </si>
  <si>
    <t>Kabel 3p.XLR-St./3p.XLR-Ku. 3m</t>
  </si>
  <si>
    <t>AF 5p.XLR-Bu. Lüsterklemme 30cm</t>
  </si>
  <si>
    <t>Kabel Scart-St./4xBNC-St.+2xCin-St. 1,5mOUT</t>
  </si>
  <si>
    <t>Adapter HDMI-Kupplung/DVI-Kupplung</t>
  </si>
  <si>
    <t>Knickschutztülle 4,5mm, rot S</t>
  </si>
  <si>
    <t>Kabel HDMI-St./offenes Ende 10m AWG24 1.4 Ethernet</t>
  </si>
  <si>
    <t>Kabel 2xCinch-St./dito    0,5m</t>
  </si>
  <si>
    <t>Kat.6  5m S/STP  grau</t>
  </si>
  <si>
    <t>Kat.6  7m S/STP  grau</t>
  </si>
  <si>
    <t>Kat.6 10m S/STP  grau</t>
  </si>
  <si>
    <t>Kat.6 15m S/STP  grau</t>
  </si>
  <si>
    <t>Kat.6 20m S/STP  grau</t>
  </si>
  <si>
    <t>Kat.6 30m S/STP  grau</t>
  </si>
  <si>
    <t>Kat.6 40m S/STP  grau</t>
  </si>
  <si>
    <t>Kat.6 50m S/STP  grau</t>
  </si>
  <si>
    <t>Mini-VGA-Audio-LAN 1m</t>
  </si>
  <si>
    <t>Mini-VGA-Audio-LAN 2m</t>
  </si>
  <si>
    <t>Kabel HDMI-St./HDMI-St. 25m AWG24</t>
  </si>
  <si>
    <t>Kabel HDMI-St./HDMI-St. 30m AWG24</t>
  </si>
  <si>
    <t>Kabel VGA-St./5xBNC-St.  8m Superflex</t>
  </si>
  <si>
    <t>Kabel VGA-St./VGA-St. 18m Superflex</t>
  </si>
  <si>
    <t>Kabel VGA-St./VGA-St.  2,5m Superflex</t>
  </si>
  <si>
    <t>Auswählen!</t>
  </si>
  <si>
    <t>RJ45-Bu.</t>
  </si>
  <si>
    <t>Modulreihe - 5</t>
  </si>
  <si>
    <t>AL1160_</t>
  </si>
  <si>
    <t>AL1180_</t>
  </si>
  <si>
    <t>RJ45</t>
  </si>
  <si>
    <t>Schrumpfschlauchbox 16,0mm sw</t>
  </si>
  <si>
    <t>Schrumpfschlauchbox 19,0mm sw</t>
  </si>
  <si>
    <t>Schrumpfschlauchbox 25,4mm sw</t>
  </si>
  <si>
    <t>Schrumpfschlauchbox 3,2mm trans</t>
  </si>
  <si>
    <t>Schrumpfschlauchbox 6,4mm trans</t>
  </si>
  <si>
    <t>Schrumpfschlauchbox 9,5mm trans</t>
  </si>
  <si>
    <t>Schrumpfschlauchbox 12,7mm tran</t>
  </si>
  <si>
    <t>Einbaubuchse 2,5 Klinke mono</t>
  </si>
  <si>
    <t>Mutter M12x0,75</t>
  </si>
  <si>
    <t>Einbaubuchse 4pin-Mini-DIN rückseitig steckbar</t>
  </si>
  <si>
    <t>Stecker BNC-Ku./Cinch-St.</t>
  </si>
  <si>
    <t>Stecker BNC-St./Cinch-Ku.</t>
  </si>
  <si>
    <t>Isolierdurchführung BNC rot</t>
  </si>
  <si>
    <t>Isolierdurchführung BNC grün</t>
  </si>
  <si>
    <t>Isolierdurchführung BNC blau</t>
  </si>
  <si>
    <t>Isolierdurchführung BNC schwarz</t>
  </si>
  <si>
    <t>Isolierdurchführung BNC weiß</t>
  </si>
  <si>
    <t>VGA-St./VGA-St. 15m Superflex</t>
  </si>
  <si>
    <t>VGA-St./VGA-St. 17m Superflex</t>
  </si>
  <si>
    <t>VGA-St./VGA-St. 18m</t>
  </si>
  <si>
    <t>VGA-St./VGA-St. 18m Superflex</t>
  </si>
  <si>
    <t>VGA-St./VGA-St. 19m Superflex</t>
  </si>
  <si>
    <t>VGA-St./VGA-St. 20m</t>
  </si>
  <si>
    <t>VGA-St./VGA-St. 20m Halogenfrei</t>
  </si>
  <si>
    <t>VGA-St./VGA-St. 20m Superflex</t>
  </si>
  <si>
    <t>Tischeinbaufelder  28TE + 44TE</t>
  </si>
  <si>
    <t>AFM  Tischeinbaufeld 28TE Oberfläche Edelstahl</t>
  </si>
  <si>
    <t>Tischeinbaufeld 28TE Oberfläche Edelstahl</t>
  </si>
  <si>
    <t>AFM 4p.Speakon-Bu./Lüsterkl. 30cm</t>
  </si>
  <si>
    <t>AFM  Durchführung Mittelstück Lu/Ro</t>
  </si>
  <si>
    <t>AFM  Durchführung Mittelstück Lo/Ru</t>
  </si>
  <si>
    <t>AFM 3xCinch-Bu.ge-sw-rt/löt</t>
  </si>
  <si>
    <t>AFM DisplayPort Bu./Ku. 8TE 30cm</t>
  </si>
  <si>
    <t>AFM DisplayPort Bu./Ku. 4TE 30cm</t>
  </si>
  <si>
    <t>Kabel 4p.-MD-St./4p-MD-St. 15m</t>
  </si>
  <si>
    <t>Kabel 4p.-MD-St./4p-MD-St. 20m</t>
  </si>
  <si>
    <t>Kabel 4p.-MD-St./4p-MD-St. 25m</t>
  </si>
  <si>
    <t>VGA-St./5xBNC-St. 20m</t>
  </si>
  <si>
    <t>VGA-St./5xBNC-St. 20m Superflex</t>
  </si>
  <si>
    <t>DVI 24+5 St./St. 10m</t>
  </si>
  <si>
    <t>DVI 24+5 St./VGA-Kupplung +DVI 24+1-Kupplung</t>
  </si>
  <si>
    <t>DVI 24+5 St./VGA-St.  0,5m</t>
  </si>
  <si>
    <t>DVI 24+5 St./VGA-St.  2,5m</t>
  </si>
  <si>
    <t>DVI 24+5 St./VGA-St.  5m</t>
  </si>
  <si>
    <t>Sub-D Metallhaube  9pol 10mm Typ A</t>
  </si>
  <si>
    <t>Einbaubuchse Cinch rot</t>
  </si>
  <si>
    <t>Einbaubuchse Cinch gelb</t>
  </si>
  <si>
    <t>Einbaubuchse Cinch grün</t>
  </si>
  <si>
    <t>Einbaubuchse Cinch blau</t>
  </si>
  <si>
    <t>Einbaubuchse Cinch schwarz</t>
  </si>
  <si>
    <t>Stecker Cinch schwarz Neutrik</t>
  </si>
  <si>
    <t>Stecker Cinch rot Neutrik</t>
  </si>
  <si>
    <t>Stecker Cinch gelb Neutrik</t>
  </si>
  <si>
    <t>AFM  Tischeinbaufeld 28TE Option Alu gebürstet</t>
  </si>
  <si>
    <t>Tischeinbaufeld 28TE Option Alu gebürstet</t>
  </si>
  <si>
    <t>AFM  Option angefaste Außenkante 28TE/315</t>
  </si>
  <si>
    <t>Option angefaste Außenkante 28TE/315</t>
  </si>
  <si>
    <t>AFM  Option angefaste Außenkante 44TE/395</t>
  </si>
  <si>
    <t>Option angefaste Außenkante 44TE/395</t>
  </si>
  <si>
    <t>Alu_Ja_Nein</t>
  </si>
  <si>
    <t>Oberfläche Alu gebürstet</t>
  </si>
  <si>
    <t>Oberfläche Alu gebürstet angefast</t>
  </si>
  <si>
    <t>Option Oberfläche Sonderlackierung</t>
  </si>
  <si>
    <t>Tischeinbaufeld Sonderlackierung</t>
  </si>
  <si>
    <t>AFM  Tischeinbaufeld Sonderlackierung</t>
  </si>
  <si>
    <t>AFM  Blindplatte 12TE</t>
  </si>
  <si>
    <t>AFM  Blindplatte 16TE</t>
  </si>
  <si>
    <t>AFM VGA-Bu./löt</t>
  </si>
  <si>
    <t>AFM VGA-Bu./Bu.</t>
  </si>
  <si>
    <t>Cinch-Bu.-rt</t>
  </si>
  <si>
    <t>Cinch-Bu.-sw</t>
  </si>
  <si>
    <t>Cinch-Bu.-ge</t>
  </si>
  <si>
    <t>3p.XLR-Ku. 30cm</t>
  </si>
  <si>
    <t>schneid-klemm</t>
  </si>
  <si>
    <t>Stecker XLR 4pol</t>
  </si>
  <si>
    <t>Stecker XLR 5pol</t>
  </si>
  <si>
    <t>Stecker XLR 6pol</t>
  </si>
  <si>
    <t>Stecker XLR 7pol</t>
  </si>
  <si>
    <t>Kupplung XLR 4pol</t>
  </si>
  <si>
    <t>Kupplung XLR 5pol</t>
  </si>
  <si>
    <t>Kupplung XLR 6pol</t>
  </si>
  <si>
    <t>Kupplung XLR 7pol</t>
  </si>
  <si>
    <t>Einbaustecker XLR 4pol</t>
  </si>
  <si>
    <t>Einbaustecker XLR 5pol</t>
  </si>
  <si>
    <t>Einbaustecker XLR 6pol</t>
  </si>
  <si>
    <t>Einbaustecker XLR 7pol</t>
  </si>
  <si>
    <t>Einbaubuchse XLR 4pol</t>
  </si>
  <si>
    <t>VGA-Ku.+Kl.-Ku. 30cm</t>
  </si>
  <si>
    <t>3x lötbar</t>
  </si>
  <si>
    <t>5x BNC-Bu. steckbar</t>
  </si>
  <si>
    <t>15p.Sub-D-Bu. steckbar</t>
  </si>
  <si>
    <t>offen 30cm</t>
  </si>
  <si>
    <t>4p.-MD-St./2xBNC-St. 3m</t>
  </si>
  <si>
    <t>4p.-MD-St./2xBNC-St. 4m</t>
  </si>
  <si>
    <t>4p.-MD-St./2xBNC-St. 5m</t>
  </si>
  <si>
    <t>4p.-MD-St./2xBNC-St. 6m</t>
  </si>
  <si>
    <t>4p.-MD-St./2xBNC-St. 7,5m</t>
  </si>
  <si>
    <t>4p.-MD-St./3xCin.-St. 10m</t>
  </si>
  <si>
    <t>4p.-MD-St./3xCin.-St. 15m</t>
  </si>
  <si>
    <t>Kabel DVI 24+1 St./DisplayPort-St.  2m</t>
  </si>
  <si>
    <t>Kabel 2xCinch-St./dito 35m</t>
  </si>
  <si>
    <t>Kabel DVI 24+5 St./VGA-Kupplung +DVI 24+1-Kupplung</t>
  </si>
  <si>
    <t>Kabel HDMI-Einbaubuchse/HDMI-Ku., 25cm, rechteckig</t>
  </si>
  <si>
    <t>Kabel HDMI-St./DVI 18+1 St. 7,5m</t>
  </si>
  <si>
    <t>BNC-Kabel dünn 12m</t>
  </si>
  <si>
    <t>BNC-Kabel dünn 18m</t>
  </si>
  <si>
    <t>Kabel DVI-I Ku. 24+5 / DVI-I Ku. 24+5,  0,3m</t>
  </si>
  <si>
    <t>Kabel USB-A-St./USB-A-St. 1m</t>
  </si>
  <si>
    <t>Kabel DisplayPort St./St.  1m</t>
  </si>
  <si>
    <t>Kabel DisplayPort St./St.  3m</t>
  </si>
  <si>
    <t>Kabel DisplayPort St./St.  5m</t>
  </si>
  <si>
    <t>Kabel DVI 24+1 St./DisplayPort-St.  3m</t>
  </si>
  <si>
    <t>4xBNC-St./4xBNC-St.  4m</t>
  </si>
  <si>
    <t>4xBNC-St./4xBNC-St.  5m</t>
  </si>
  <si>
    <t>4xBNC-St./4xBNC-St.  7,5m</t>
  </si>
  <si>
    <t>4xBNC-St./4xBNC-St. 10m</t>
  </si>
  <si>
    <t>4xBNC-St./4xBNC-St. 15m</t>
  </si>
  <si>
    <t>4xBNC-St./4xBNC-St. 20m</t>
  </si>
  <si>
    <t>5xBNC-St./5xBNC-St.  0,5m</t>
  </si>
  <si>
    <t>5xBNC-St./5xBNC-St.  1m</t>
  </si>
  <si>
    <t>5xBNC-St./5xBNC-St.  1m Superflex</t>
  </si>
  <si>
    <t>5xBNC-St./5xBNC-St.  2m</t>
  </si>
  <si>
    <t>5xBNC-St./5xBNC-St.  2m Superflex</t>
  </si>
  <si>
    <t>5xBNC-St./5xBNC-St.  3m</t>
  </si>
  <si>
    <t>5xBNC-St./5xBNC-St.  3m Superflex</t>
  </si>
  <si>
    <t>5xBNC-St./5xBNC-St.  4m</t>
  </si>
  <si>
    <t>5xBNC-St./5xBNC-St.  5m</t>
  </si>
  <si>
    <t>USB Line Extender Cat.5</t>
  </si>
  <si>
    <t>USB Repeater 2.0</t>
  </si>
  <si>
    <t>HDMI-Repeater bis 60m Kabellänge</t>
  </si>
  <si>
    <t>DVI-Repeater bis 60m Kabellänge</t>
  </si>
  <si>
    <t>BNC-Kabel  0,5m</t>
  </si>
  <si>
    <t>BNC-Kabel  1,0m</t>
  </si>
  <si>
    <t>BNC-Kabel  2,0m</t>
  </si>
  <si>
    <t>BNC-Kabel  3,0m</t>
  </si>
  <si>
    <t>BNC-Kabel  5,0m</t>
  </si>
  <si>
    <t>BNC-Kabel  7,5m</t>
  </si>
  <si>
    <t>BNC-Kabel 10m</t>
  </si>
  <si>
    <t>BNC-Kabel 15m</t>
  </si>
  <si>
    <t>BNC-Kabel 20m</t>
  </si>
  <si>
    <t>Kabel 2xBNC-St./2xBNC-St.  0,5m</t>
  </si>
  <si>
    <t>Kabel 2xBNC-St./2xBNC-St.  1m</t>
  </si>
  <si>
    <t>Kabel 2xBNC-St./2xBNC-St.  2m</t>
  </si>
  <si>
    <t>Kabel 2xBNC-St./2xBNC-St.  3m</t>
  </si>
  <si>
    <t>Kabel DVI 24+5 St./VGA-St. 2m Standardqualität</t>
  </si>
  <si>
    <t>Kabel DVI 24+1 St./Ku.  2m</t>
  </si>
  <si>
    <t>Kabel DVI 24+1 St./Ku.  3m</t>
  </si>
  <si>
    <t>Kabel DVI 24+1 St./Ku.  5m</t>
  </si>
  <si>
    <t>Kabel VGA-St./VGA-Ku. 13m</t>
  </si>
  <si>
    <t>Kabel DVI St./5xBNC-Ku. 1m</t>
  </si>
  <si>
    <t>Kabel DVI St./5xBNC-Ku. 2m</t>
  </si>
  <si>
    <t>Kabel 4p.-MD-St./2xBNC-St. 4m</t>
  </si>
  <si>
    <t>Kabel 4p.-MD-St./4p-MD-St.  1,5m</t>
  </si>
  <si>
    <t>Kabel VGA-St./VGA-Ku.  8m</t>
  </si>
  <si>
    <t>Kabel VGA-St./VGA-St. 13m</t>
  </si>
  <si>
    <t>Kabel VGA-St./VGA-Ku.  2,5m</t>
  </si>
  <si>
    <t>Kabel VGA-St./VGA-Ku. 17m</t>
  </si>
  <si>
    <t>Kabel VGA-St./VGA-Ku.  6,5m</t>
  </si>
  <si>
    <t>Kabel VGA-St./3xBNC-Ku. 0,3m</t>
  </si>
  <si>
    <t>Kabel 26pin-St./26pin-Ku. 10m</t>
  </si>
  <si>
    <t>Kabel 26pin-St./26pin-Ku. 20m</t>
  </si>
  <si>
    <t>Kabel 26pin-St./26pin-Ku. 25m</t>
  </si>
  <si>
    <t>Kabel 26pin-St./26pin-Ku. 50m</t>
  </si>
  <si>
    <t>Kabel 26pin-St./26pin-Ku. 100m</t>
  </si>
  <si>
    <t>Kabel Option Klinke für VGA spiral/spiral</t>
  </si>
  <si>
    <t>XLR 3pol-Bu.</t>
  </si>
  <si>
    <t>Nicht verfügbar!</t>
  </si>
  <si>
    <t>Abisolierwerkzeug RG59</t>
  </si>
  <si>
    <t>Abisolierwerkzeug 0,6/2,8</t>
  </si>
  <si>
    <t>Scart-Adapter 3xCinch+Hosiden S</t>
  </si>
  <si>
    <t>Einbaubuchse USB Neutrik</t>
  </si>
  <si>
    <t>Stecker BNC 6mm abgewinkelt S</t>
  </si>
  <si>
    <t>3xCinch</t>
  </si>
  <si>
    <t>Mini-Con</t>
  </si>
  <si>
    <t>12pin-Mini-Con</t>
  </si>
  <si>
    <t>Kabel Kat.5e  7,5m S/FTP  grau</t>
  </si>
  <si>
    <t>Kabel Kat.5e 10m S/FTP  grau</t>
  </si>
  <si>
    <t>Kabel Kat.5e 15m S/FTP  grau</t>
  </si>
  <si>
    <t>Kabel Kat.5e 20m S/FTP  grau</t>
  </si>
  <si>
    <t>Kabel Kat.5e 30m S/FTP  grau</t>
  </si>
  <si>
    <t>Kabel Kat.5e 40m S/FTP  grau</t>
  </si>
  <si>
    <t>Kabel Kat.5e 50m S/FTP  grau</t>
  </si>
  <si>
    <t>Kabel Kat.6  0,5m S/STP  grau</t>
  </si>
  <si>
    <t>Kabel Kat.6  1m S/STP  grau</t>
  </si>
  <si>
    <t>Kabel Kat.6  2m S/STP  grau</t>
  </si>
  <si>
    <t>Kabel Kat.6  3m S/STP  grau</t>
  </si>
  <si>
    <t>Kabel Kat.6  5m S/STP  grau</t>
  </si>
  <si>
    <t>Kabel Kat.6  7m S/STP  grau</t>
  </si>
  <si>
    <t>Kabel Kat.6 10m S/STP  grau</t>
  </si>
  <si>
    <t>Kabel Kat.6 15m S/STP  grau</t>
  </si>
  <si>
    <t>Kabel Kat.6 20m S/STP  grau</t>
  </si>
  <si>
    <t>Kabel Kat.6 30m S/STP  grau</t>
  </si>
  <si>
    <t>Kabel Kat.6 40m S/STP  grau</t>
  </si>
  <si>
    <t>Kabel Kat.6 50m S/STP  grau</t>
  </si>
  <si>
    <t>Kabel Kat.6  0,25m S/STP  grau</t>
  </si>
  <si>
    <t>Kabel VGA-Ku./VGA-Ku.  0,3m</t>
  </si>
  <si>
    <t>Kabel VGA-Ku./VGA-Ku. 0,5m</t>
  </si>
  <si>
    <t>Kabel VGA-Ku./VGA-Ku. 1m</t>
  </si>
  <si>
    <t>Kabel DVI 24+1 St./St.  2m</t>
  </si>
  <si>
    <t>Kabel DVI 24+1 St./St.  3m</t>
  </si>
  <si>
    <t>Kabel DVI 24+1 St./St.  5m</t>
  </si>
  <si>
    <t>Kabel DVI 24+1 St./St. 10m</t>
  </si>
  <si>
    <t>Kabel DVI 24+1 St./Ku. 10m</t>
  </si>
  <si>
    <t>Kabel 3p.XLR-St./Cinch-St. 0,5m</t>
  </si>
  <si>
    <t>Kabel 3p.XLR-St./Cinch-St. 1m</t>
  </si>
  <si>
    <t>Kabel 3p.XLR-St./Cinch-St. 2m</t>
  </si>
  <si>
    <t>Kabel 3p.XLR-St./Cinch-St. 3m</t>
  </si>
  <si>
    <t>Kabel 3p.XLR-St./Cinch-St. 5m</t>
  </si>
  <si>
    <t>Kabel 3p.XLR-St./Cinch-St. 7,5m</t>
  </si>
  <si>
    <t>Kabel 3p.XLR-St./Cinch-St. 10m</t>
  </si>
  <si>
    <t>Kabel 3p.XLR-St./Cinch-St. 15m</t>
  </si>
  <si>
    <t>Kabel 3p.XLR-St./Cinch-St. 20m</t>
  </si>
  <si>
    <t>Kabel 3p.XLR-St./Cinch-St. 25m</t>
  </si>
  <si>
    <t>Kabel 3p.XLR-Ku./Cinch-St. 0,5m</t>
  </si>
  <si>
    <t>Kabel 3p.XLR-Ku./Cinch-St. 1m</t>
  </si>
  <si>
    <t>Kabel 3p.XLR-Ku./Cinch-St. 2m</t>
  </si>
  <si>
    <t>Kabel 3p.XLR-Ku./Cinch-St. 3m</t>
  </si>
  <si>
    <t>Kabel 3p.XLR-Ku./Cinch-St. 5m</t>
  </si>
  <si>
    <t>Kabel 3p.XLR-Ku./Cinch-St. 7,5m</t>
  </si>
  <si>
    <t>Kabel 3p.XLR-Ku./Cinch-St. 10m</t>
  </si>
  <si>
    <t>Kabel 3p.XLR-Ku./Cinch-St. 15m</t>
  </si>
  <si>
    <t>AFM  Wandgehäuse 160mm 24TE gr</t>
  </si>
  <si>
    <t>AFM  Wandgehäuse 125mm 20TE gr</t>
  </si>
  <si>
    <t xml:space="preserve">Tel. Nummer: </t>
  </si>
  <si>
    <t>4TE</t>
  </si>
  <si>
    <t>Blindblenden</t>
  </si>
  <si>
    <t>8TE</t>
  </si>
  <si>
    <t>12TE</t>
  </si>
  <si>
    <t>16TE</t>
  </si>
  <si>
    <t>HDMI</t>
  </si>
  <si>
    <t>Liste</t>
  </si>
  <si>
    <t xml:space="preserve">Vorderseite-Modul  </t>
  </si>
  <si>
    <t>VGA-Bu./3,5Kl.</t>
  </si>
  <si>
    <t>VGA</t>
  </si>
  <si>
    <t>DVI</t>
  </si>
  <si>
    <t>Anschlussfeld 
Module
Vorderseite</t>
  </si>
  <si>
    <t>CAT6</t>
  </si>
  <si>
    <t>USB</t>
  </si>
  <si>
    <t>USB-A</t>
  </si>
  <si>
    <t>USB-B</t>
  </si>
  <si>
    <t>Cinch</t>
  </si>
  <si>
    <t>ge</t>
  </si>
  <si>
    <t>sw</t>
  </si>
  <si>
    <t>rt</t>
  </si>
  <si>
    <t>gn</t>
  </si>
  <si>
    <t>bl</t>
  </si>
  <si>
    <t>BNC</t>
  </si>
  <si>
    <t>ws</t>
  </si>
  <si>
    <t>20TE</t>
  </si>
  <si>
    <t>24TE</t>
  </si>
  <si>
    <t>28TE</t>
  </si>
  <si>
    <t>36TE</t>
  </si>
  <si>
    <t>44TE</t>
  </si>
  <si>
    <t>48TE</t>
  </si>
  <si>
    <t>LAN</t>
  </si>
  <si>
    <t>XLR</t>
  </si>
  <si>
    <t xml:space="preserve">Teileinheiten </t>
  </si>
  <si>
    <t xml:space="preserve"> MAX  TE</t>
  </si>
  <si>
    <t>Freie TE</t>
  </si>
  <si>
    <t xml:space="preserve"> Summe TE  </t>
  </si>
  <si>
    <t>TON</t>
  </si>
  <si>
    <t>Contr.</t>
  </si>
  <si>
    <t>Einzel-Preis</t>
  </si>
  <si>
    <t>Gesamt-Preis</t>
  </si>
  <si>
    <t>DVI-Buchse</t>
  </si>
  <si>
    <t xml:space="preserve">Kundenrabatt: </t>
  </si>
  <si>
    <t>Rabatt</t>
  </si>
  <si>
    <t xml:space="preserve">Summe: </t>
  </si>
  <si>
    <t>Träger GB3 Ackermann 36TE</t>
  </si>
  <si>
    <t>Träger GB2 Ackermann 28TE</t>
  </si>
  <si>
    <t>Träger GB3 Electraplan 36TE</t>
  </si>
  <si>
    <t>Träger GB2 Electraplan 28TE</t>
  </si>
  <si>
    <t>Träger PUK/Vergokan</t>
  </si>
  <si>
    <t>Träger GBV4 Electraplan 36TE</t>
  </si>
  <si>
    <t>Träger GBV3 Electraplan 36TE</t>
  </si>
  <si>
    <t xml:space="preserve"> &lt;&lt; RAL-Farbe</t>
  </si>
  <si>
    <t xml:space="preserve">RAL: </t>
  </si>
  <si>
    <t>Träger GBR3 Electraplan 36TE</t>
  </si>
  <si>
    <t>Wandkanal 24TE</t>
  </si>
  <si>
    <t>Wandkanal 36TE</t>
  </si>
  <si>
    <t>Wandkanal 48TE</t>
  </si>
  <si>
    <t>Tischeinbaufeld 28TE</t>
  </si>
  <si>
    <t>Loch für Tischeinbaufeld</t>
  </si>
  <si>
    <t>Tischeinbaufeld 44TE</t>
  </si>
  <si>
    <t>Blindpl. 4TE</t>
  </si>
  <si>
    <t>Blindpl. 8TE</t>
  </si>
  <si>
    <t>Blindpl. 12TE</t>
  </si>
  <si>
    <t>Blindpl. 16TE</t>
  </si>
  <si>
    <t>PowerCon-A</t>
  </si>
  <si>
    <t>PowerCon-B</t>
  </si>
  <si>
    <t>Tischeinbaufeld 44TE Oberfläche Alu gebürstet</t>
  </si>
  <si>
    <t>Wandgehäuse 215mm 36TE sw</t>
  </si>
  <si>
    <t>Wandgehäuse 160mm 24TE sw</t>
  </si>
  <si>
    <t>Wandgehäuse 125mm 20TE sw</t>
  </si>
  <si>
    <t>Wandgehäuse 215mm 36TE gr</t>
  </si>
  <si>
    <t>Wandgehäuse 160mm 24TE gr</t>
  </si>
  <si>
    <t>Wandgehäuse 125mm 20TE gr</t>
  </si>
  <si>
    <t>Montage &amp; Beschriftung 36TE</t>
  </si>
  <si>
    <t>Montage &amp; Beschriftung 24TE</t>
  </si>
  <si>
    <t>Montage &amp; Beschriftung 28TE</t>
  </si>
  <si>
    <t>Montage &amp; Beschriftung 20TE</t>
  </si>
  <si>
    <t>Montage &amp; Beschriftung 48TE</t>
  </si>
  <si>
    <t>Montage &amp; Beschriftung 44TE</t>
  </si>
  <si>
    <t>Blindplatte  4TE</t>
  </si>
  <si>
    <t>Blindplatte  8TE</t>
  </si>
  <si>
    <t>Blindplatte 12TE</t>
  </si>
  <si>
    <t>Blindplatte 16TE</t>
  </si>
  <si>
    <t xml:space="preserve">Anschlussfeldmodulreihe -  6 </t>
  </si>
  <si>
    <t xml:space="preserve">Anschlussfeldmodulreihe - 5 </t>
  </si>
  <si>
    <t>AL1400_</t>
  </si>
  <si>
    <t>AL1420_</t>
  </si>
  <si>
    <t>AL1440_</t>
  </si>
  <si>
    <t>AL1460_</t>
  </si>
  <si>
    <t>AL1480_</t>
  </si>
  <si>
    <t>AL1500_</t>
  </si>
  <si>
    <t>AL1520_</t>
  </si>
  <si>
    <t>AL1540_</t>
  </si>
  <si>
    <t>AL1560_</t>
  </si>
  <si>
    <t>AL1580_</t>
  </si>
  <si>
    <t>AL1600_</t>
  </si>
  <si>
    <t>AL1620_</t>
  </si>
  <si>
    <t>DVI-Bu/3,5Kl.</t>
  </si>
  <si>
    <t>AFM USB-A-Bu./USB-A-St. 30cm</t>
  </si>
  <si>
    <t>AFM USB-A-Bu./USB-B-St. 30cm</t>
  </si>
  <si>
    <t>AFM USB-A-Bu./USB-A-Bu.</t>
  </si>
  <si>
    <t>AFM VGA-Bu.+Klinke 5xB+K 30cm</t>
  </si>
  <si>
    <t>AFM DVI-Bu./DVI-Bu. 24+5</t>
  </si>
  <si>
    <t>AFM DVI-Bu./DVI-St. 30cm 24+5</t>
  </si>
  <si>
    <t>AFM 3,5-Klinkenbu./steckbar</t>
  </si>
  <si>
    <t>AFM VGA-Bu.+Klinke VGA-S+K 30cm</t>
  </si>
  <si>
    <t>AFM 12p.-Minicon-Bu./St. 30cm</t>
  </si>
  <si>
    <t>AFM 6p.XLR-Bu./löt</t>
  </si>
  <si>
    <t>AFM 5p.XLR-Bu./Lüsterkl. 30cm</t>
  </si>
  <si>
    <t>AFM VGA-Bu.+Klinke steckbar</t>
  </si>
  <si>
    <t>AFM 5p.XLR-Bu./löt</t>
  </si>
  <si>
    <t>AFM USB-A-Bu./USB-A-Ku. 30cm</t>
  </si>
  <si>
    <t>AFM 3p.XLR-Bu./3p.XLR-WSt. 30cm</t>
  </si>
  <si>
    <t>AFM PowerCon grau/löt</t>
  </si>
  <si>
    <t>AFM PowerCon blau/löt</t>
  </si>
  <si>
    <t>AFM HDMI-Bu./Bu.</t>
  </si>
  <si>
    <t>AFM VGA-Bu.+Klinke 5xS+K 30cm</t>
  </si>
  <si>
    <t>AFM  Durchführung Endstück Lu</t>
  </si>
  <si>
    <t>AFM  Durchführung Endstück Ru</t>
  </si>
  <si>
    <t>AFM VGA-Bu.+Klinke VGA-K+K 30cm</t>
  </si>
  <si>
    <t>AFM 5xBNC-Bu./BNC-Bu.</t>
  </si>
  <si>
    <t>AFM 15p.Sub-D-Bu./15p.Sub-D-Bu.</t>
  </si>
  <si>
    <t>AFM USB-B-Bu./USB-B-St. 30cm</t>
  </si>
  <si>
    <t>XLR 4p.-Speak.</t>
  </si>
  <si>
    <t>AFM 5xBNC-Bu./BNC-Ku. 30cm</t>
  </si>
  <si>
    <t>AFM USB-B-Bu./USB-A-St. 30cm</t>
  </si>
  <si>
    <t>Sub-D-9pin-Bu.</t>
  </si>
  <si>
    <t>Sub-D-9pin-St.</t>
  </si>
  <si>
    <t>4pol-Speakon</t>
  </si>
  <si>
    <t>USB-A-Bu.</t>
  </si>
  <si>
    <t>USB-B-Bu.</t>
  </si>
  <si>
    <t>12p-MiniCon</t>
  </si>
  <si>
    <t>BNC-Bu.-rt</t>
  </si>
  <si>
    <t>BNC-Bu.-gn</t>
  </si>
  <si>
    <t>BNC-Bu.-bl</t>
  </si>
  <si>
    <t>BNC-Bu.-sw</t>
  </si>
  <si>
    <t>BNC-Bu.-ws</t>
  </si>
  <si>
    <t>BNC-Bu.-ge</t>
  </si>
  <si>
    <t>5xBNC-Bu.</t>
  </si>
  <si>
    <t>3xCinch-Bu.</t>
  </si>
  <si>
    <t>Cinch-Bu.-bl</t>
  </si>
  <si>
    <t>Cinch-Bu.-gn</t>
  </si>
  <si>
    <t>Kabel 3,5 St.KlinkeSt/2xCinch-Stecker   0,5m</t>
  </si>
  <si>
    <t>Kabel 3,5 St.KlinkeSt/2xCinch-Stecker   1m</t>
  </si>
  <si>
    <t>Kabel 3,5 St.KlinkeSt/2xCinch-Stecker   2m</t>
  </si>
  <si>
    <t>Kabel 3,5 St.KlinkeSt/2xCinch-Stecker  3m</t>
  </si>
  <si>
    <t>Kabel 3,5 St.KlinkeSt/2xCinch-Stecker  5m</t>
  </si>
  <si>
    <t>Kabel 3,5 St.KlinkeSt/2xCinch-Stecker  7,5m</t>
  </si>
  <si>
    <t>Kabel 3,5 St.KlinkeSt/2xCinch-Stecker 10m</t>
  </si>
  <si>
    <t>Kabel 3,5 St.KlinkeSt/2xCinch-Stecker 15m</t>
  </si>
  <si>
    <t>Kabel 3,5 St.KlinkeSt/2xCinch-Stecker 20m</t>
  </si>
  <si>
    <t>Kabel VGA-St./VGA-St.  0,5m</t>
  </si>
  <si>
    <t>Kabel VGA-St./VGA-St.  1,0m</t>
  </si>
  <si>
    <t>Kabel VGA-St./VGA-St.  2m</t>
  </si>
  <si>
    <t>Kabel VGA-St./VGA-St.  3m</t>
  </si>
  <si>
    <t>Kabel VGA-St./VGA-St.  5m</t>
  </si>
  <si>
    <t>Kabel VGA-St./VGA-St.  7,5m</t>
  </si>
  <si>
    <t>Kabel VGA-St./VGA-St. 10m</t>
  </si>
  <si>
    <t>Kabel VGA-St./VGA-St. 15m</t>
  </si>
  <si>
    <t>Kabel VGA-St./VGA-St. 20m</t>
  </si>
  <si>
    <t>Kabel VGA-St./VGA-St. 25m</t>
  </si>
  <si>
    <t>Kabel VGA-St./VGA-Ku.  0,5m</t>
  </si>
  <si>
    <t>Kabel VGA-St./VGA-Ku.  1m</t>
  </si>
  <si>
    <t>Kabel VGA-St./VGA-Ku.  2m</t>
  </si>
  <si>
    <t>Kabel VGA-St./VGA-Ku.  3,0m</t>
  </si>
  <si>
    <t>Kabel VGA-St./VGA-Ku.  5m</t>
  </si>
  <si>
    <t>Kabel VGA-St./VGA-Ku.  7,5m</t>
  </si>
  <si>
    <t>Kabel VGA-St./VGA-Ku. 10m</t>
  </si>
  <si>
    <t>Kabel VGA-St./VGA-Ku. 15m</t>
  </si>
  <si>
    <t>Kabel VGA-St./VGA-Ku. 20m</t>
  </si>
  <si>
    <t>Kabel VGA-St./5xBNC-St.  1m</t>
  </si>
  <si>
    <t>Kabel VGA-St./5xBNC-St.  2m</t>
  </si>
  <si>
    <t>Kabel VGA-St./5xBNC-St.  3m</t>
  </si>
  <si>
    <t>Kabel VGA-St./5xBNC-St.  5m</t>
  </si>
  <si>
    <t>Kabel VGA-St./5xBNC-St.  7,5m</t>
  </si>
  <si>
    <t>9p.-St./9p-St. 2m</t>
  </si>
  <si>
    <t>9p.-St./9p-St. 3m</t>
  </si>
  <si>
    <t>9p.-St./9p-St. 5m</t>
  </si>
  <si>
    <t>9p.-St./9p-St. 7,5m</t>
  </si>
  <si>
    <t>9p.-St./offen 10m</t>
  </si>
  <si>
    <t>9p.-St./offen 15m</t>
  </si>
  <si>
    <t>9p.-St./offen 20m</t>
  </si>
  <si>
    <t>BNC-S.2xCinch-S.dito 0,5m</t>
  </si>
  <si>
    <t>BNC-S.2xCinch-S.dito 10m</t>
  </si>
  <si>
    <t>BNC-S.2xCinch-S.dito 15m</t>
  </si>
  <si>
    <t>BNC-S.2xCinch-S.dito 1m</t>
  </si>
  <si>
    <t>BNC-S.2xCinch-S.dito 20m</t>
  </si>
  <si>
    <t>BNC-S.2xCinch-S.dito 2m</t>
  </si>
  <si>
    <t>BNC-S.2xCinch-S.dito 3m</t>
  </si>
  <si>
    <t>BNC-S.2xCinch-S.dito 5m</t>
  </si>
  <si>
    <t>BNC-S.2xCinch-S.dito 7,5m</t>
  </si>
  <si>
    <t>BNC-St./Cinch-St. 0,5m</t>
  </si>
  <si>
    <t>BNC-St./Cinch-St. 10m</t>
  </si>
  <si>
    <t>BNC-St./Cinch-St. 15m</t>
  </si>
  <si>
    <t>BNC-St./Cinch-St. 1m</t>
  </si>
  <si>
    <t>BNC-St./Cinch-St. 20m</t>
  </si>
  <si>
    <t>BNC-St./Cinch-St. 2m</t>
  </si>
  <si>
    <t>BNC-St./Cinch-St. 3m</t>
  </si>
  <si>
    <t>BNC-St./Cinch-St. 5m</t>
  </si>
  <si>
    <t>BNC-St./Cinch-St. 7,5m</t>
  </si>
  <si>
    <t>BNC-St./SMB-Ku. 1,5m</t>
  </si>
  <si>
    <t>BNC-St./SMB-Ku. 1m</t>
  </si>
  <si>
    <t>BNC-St./SMB-Ku. 2,5m</t>
  </si>
  <si>
    <t>BNC-St./SMB-Ku. 2m</t>
  </si>
  <si>
    <t>BNC-St./SMB-Ku. 3m</t>
  </si>
  <si>
    <t>BNC-St./SMB-Ku.10m</t>
  </si>
  <si>
    <t>BNC-St./SMB-Ku.20m</t>
  </si>
  <si>
    <t>BNC-St./SMB-Ku.4,5m</t>
  </si>
  <si>
    <t>BNC-St./SMB-Ku.4m</t>
  </si>
  <si>
    <t>BNC-St./SMB-Ku.5m</t>
  </si>
  <si>
    <t>BNC-St./SMB-Ku.6m</t>
  </si>
  <si>
    <t>BNC-St./SMB-Ku.7,5m</t>
  </si>
  <si>
    <t>BNC-St./SMB-Ku.8m</t>
  </si>
  <si>
    <t>Cinch-St./Cinch-Ku.10m</t>
  </si>
  <si>
    <t>Cinch-St./Cinch-St.0,5m</t>
  </si>
  <si>
    <t>Cinch-St./Cinch-St.10m</t>
  </si>
  <si>
    <t>Cinch-St./Cinch-St.15m</t>
  </si>
  <si>
    <t>Cinch-St./Cinch-St.1m</t>
  </si>
  <si>
    <t>Cinch-St./Cinch-St.20m</t>
  </si>
  <si>
    <t>Cinch-St./Cinch-St.25m</t>
  </si>
  <si>
    <t>Cinch-St./Cinch-St.2m</t>
  </si>
  <si>
    <t>Cinch-St./Cinch-St.30m</t>
  </si>
  <si>
    <t>Cinch-St./Cinch-St.35m</t>
  </si>
  <si>
    <t>Cinch-St./Cinch-St.3m</t>
  </si>
  <si>
    <t>Cinch-St./Cinch-St.40m</t>
  </si>
  <si>
    <t>Cinch-St./Cinch-St.45m</t>
  </si>
  <si>
    <t>Cinch-St./Cinch-St.4m</t>
  </si>
  <si>
    <t>Cinch-St./Cinch-St.50m</t>
  </si>
  <si>
    <t>Cinch-St./Cinch-St.5m</t>
  </si>
  <si>
    <t>DP-Ku.aktiv 30cm</t>
  </si>
  <si>
    <t>AFM DisplayPort Bu./Ku. 8TE 30cm, aktiv</t>
  </si>
  <si>
    <t>Link</t>
  </si>
  <si>
    <t>Netzkabel angeschlossen (Standard: 3m)</t>
  </si>
  <si>
    <t>Option Oberfläche angefast 45°</t>
  </si>
  <si>
    <t>Option Oberfläche Edelstahl 90°</t>
  </si>
  <si>
    <t>Oberfläche Stahl 90° gepulvert RAL 9006</t>
  </si>
  <si>
    <t xml:space="preserve">Option Oberfläche Alu 90° gebürstet </t>
  </si>
  <si>
    <t>Standard</t>
  </si>
  <si>
    <t>Schuko oder Wieland</t>
  </si>
  <si>
    <t>AFM  Tischeinbaufeld 28TE Option angefaste Außenkante</t>
  </si>
  <si>
    <t>Tischeinbaufeld 28TE Option angefast 45°</t>
  </si>
  <si>
    <t>AFM  Tischeinbaufeld 44TE Option angefaste Außenkante</t>
  </si>
  <si>
    <t>Tischeinbaufeld 44TE Option angefast 45°</t>
  </si>
  <si>
    <t>DVI 24+5 St./VGA-St.  8m</t>
  </si>
  <si>
    <t>3xCinch-St./dito 35m</t>
  </si>
  <si>
    <t>Kabel 4p.-MD-St./2xBNC-St. 2,5m</t>
  </si>
  <si>
    <t>Kabel VGA-St./5xBNC-St.  2,5m</t>
  </si>
  <si>
    <t>Kabel 4p.-MD-St./2xBNC-Ku. 1,5m</t>
  </si>
  <si>
    <r>
      <t xml:space="preserve">Mit </t>
    </r>
    <r>
      <rPr>
        <b/>
        <sz val="9"/>
        <color indexed="10"/>
        <rFont val="Arial"/>
        <family val="2"/>
      </rPr>
      <t>CRTL-D</t>
    </r>
    <r>
      <rPr>
        <sz val="9"/>
        <color indexed="10"/>
        <rFont val="Arial"/>
        <family val="2"/>
      </rPr>
      <t xml:space="preserve"> Modul duplizieren!</t>
    </r>
  </si>
  <si>
    <t>Befestigungssatz Sub-D</t>
  </si>
  <si>
    <t>Buchsenleiste HD 15pol</t>
  </si>
  <si>
    <t>Stiftleiste HD 15pol</t>
  </si>
  <si>
    <t>Buchsenleiste Sub-D 15pol</t>
  </si>
  <si>
    <t>Buchsenleiste Sub-D 37pol</t>
  </si>
  <si>
    <t>Kabel 5xBNC-St./5xBNC-St. 30m</t>
  </si>
  <si>
    <t>Kabel VGA-Ku./5xBNC-St.  0,5m</t>
  </si>
  <si>
    <t>Kabel VGA-St./VGA-St. 40m</t>
  </si>
  <si>
    <t>Kabel 3xCinch-St./dito 25m</t>
  </si>
  <si>
    <t>Kabel VGA-St./5xBNC-St.   0,3m</t>
  </si>
  <si>
    <t>Kabel VGA-St./3xBNC-St. 0,3m</t>
  </si>
  <si>
    <t>Kabel VGA-St./VGA-Ku. 50m</t>
  </si>
  <si>
    <t xml:space="preserve">Vorderseite-Modul </t>
  </si>
  <si>
    <t>Option LAN-Switch</t>
  </si>
  <si>
    <t>VGA-Ku.o.G/5xBNC-Ku. 0,4m</t>
  </si>
  <si>
    <t>VGA-Ku.o.G/VGA-Ku.o.G. 1m Superflex</t>
  </si>
  <si>
    <t>VGA-Ku.oG/VGA-Ku. 0,4m Superflex</t>
  </si>
  <si>
    <t>VGA-Ku.oG/VGA-St. 0,4m Superflex</t>
  </si>
  <si>
    <t>VGA-St./3xBNC-Ku. 0,3m</t>
  </si>
  <si>
    <t>VGA-St./3xBNC-St. 0,3m</t>
  </si>
  <si>
    <t>VGA-St./3xCinch-St. 0,5m</t>
  </si>
  <si>
    <t>Scart-St./Scart-St. 10m</t>
  </si>
  <si>
    <t>Scart-St./Scart-St. 3m</t>
  </si>
  <si>
    <t>Scart-St./Scart-St. 5m</t>
  </si>
  <si>
    <t>Scart-St./S-Video+2xCin 2</t>
  </si>
  <si>
    <t>SMB-Ku./SMB-Ku. 0,36m</t>
  </si>
  <si>
    <t>SMB-Ku./SMB-Ku. 1m</t>
  </si>
  <si>
    <t>SMB-Ku./SMB-Ku. 2m</t>
  </si>
  <si>
    <t>SMB-Ku./SMB-Ku. 5m</t>
  </si>
  <si>
    <t>SMB-Ku./SMB-Ku. 7m</t>
  </si>
  <si>
    <t>USB-A-St./USB-A-Ku. 1,8m</t>
  </si>
  <si>
    <t>USB-A-St./USB-A-St. 1m</t>
  </si>
  <si>
    <t>USB-A-St./USB-A-St. 5m</t>
  </si>
  <si>
    <t>VGA-Ku./5xBNC-Ku.  0,2m</t>
  </si>
  <si>
    <t>VGA-Ku./5xBNC-St.  0,2m</t>
  </si>
  <si>
    <t>VGA-Ku./5xBNC-St.  0,5m</t>
  </si>
  <si>
    <t>VGA-Ku./5xBNC-St. 10m Superflex</t>
  </si>
  <si>
    <t>VGA-Ku./offen 10m Superflex</t>
  </si>
  <si>
    <t>VGA-Ku./offen 15m Superflex</t>
  </si>
  <si>
    <t>VGA-Ku./offen 20m Superflex</t>
  </si>
  <si>
    <t>VGA-Ku./VGA-Ku.  0,3m</t>
  </si>
  <si>
    <t>VGA-Ku./VGA-Ku. 0,5m</t>
  </si>
  <si>
    <t>VGA-Ku./VGA-Ku. 1m</t>
  </si>
  <si>
    <t>DisplayPort St./St.  5m</t>
  </si>
  <si>
    <t>Crimphülse BNC 3mm</t>
  </si>
  <si>
    <t>Mittel Pin BNC-Stecker 4,5mm</t>
  </si>
  <si>
    <t>lötbar</t>
  </si>
  <si>
    <t>5xBNC-Ku. 30cm</t>
  </si>
  <si>
    <t>5xBNC-St. 30cm</t>
  </si>
  <si>
    <t>VGA-St. 30cm</t>
  </si>
  <si>
    <t>VGA-Ku. 30cm</t>
  </si>
  <si>
    <t>lötbar 24+5</t>
  </si>
  <si>
    <t>2xCinch-Ku. 30cm</t>
  </si>
  <si>
    <t>2xCinch-St. 30cm</t>
  </si>
  <si>
    <t>BNC-Bu. steckbar</t>
  </si>
  <si>
    <t>BNC-Ku. 30cm</t>
  </si>
  <si>
    <t>BNC-St. 30cm</t>
  </si>
  <si>
    <t>Cinch-Ku. 30cm</t>
  </si>
  <si>
    <t>VGA-St./5xBNC-St. 15m Superflex</t>
  </si>
  <si>
    <t>VGA-St./5xBNC-St. 16m Superflex</t>
  </si>
  <si>
    <t>VGA-St./5xBNC-St. 18m Superflex</t>
  </si>
  <si>
    <t>Bodentankmodulträger</t>
  </si>
  <si>
    <t>Wandkanalanschlussfelder</t>
  </si>
  <si>
    <t>Wandanschlussgehäuse</t>
  </si>
  <si>
    <t>AL360_</t>
  </si>
  <si>
    <t>Einbaubuchse 2,5 Klinke stereo</t>
  </si>
  <si>
    <t>Schrumpfschlauchbox 1,6mm sw</t>
  </si>
  <si>
    <t>Schrumpfschlauchbox 2,4mm sw</t>
  </si>
  <si>
    <t>Kabel 3xBNC-St./3xBNC-St. 0,5m</t>
  </si>
  <si>
    <t>Kabel 3xBNC-St./3xBNC-St. 1m</t>
  </si>
  <si>
    <t>Kabel 3xBNC-St./3xBNC-St. 2m</t>
  </si>
  <si>
    <t>Kabel 3xBNC-St./3xBNC-St. 3m</t>
  </si>
  <si>
    <t>Kabel 3xBNC-St./3xBNC-St. 5m</t>
  </si>
  <si>
    <t>Kabel 3xBNC-St./3xBNC-St. 7,5m</t>
  </si>
  <si>
    <t>Kabel 3xBNC-St./3xBNC-St. 10m</t>
  </si>
  <si>
    <t>Kabel 3xBNC-St./3xBNC-St. 15m</t>
  </si>
  <si>
    <t>Kabel 3xBNC-St./3xBNC-St. 20m</t>
  </si>
  <si>
    <t>Kabel 4xBNC-St./4xBNC-St.  0,5m</t>
  </si>
  <si>
    <t>Kabel 4xBNC-St./4xBNC-St.  1m</t>
  </si>
  <si>
    <t>Kabel 4xBNC-St./4xBNC-St.  2m</t>
  </si>
  <si>
    <t>Kabel 4xBNC-St./4xBNC-St.  3m</t>
  </si>
  <si>
    <t>Kabel 4xBNC-St./4xBNC-St.  5m</t>
  </si>
  <si>
    <t>Kabel 4xBNC-St./4xBNC-St.  7,5m</t>
  </si>
  <si>
    <t>Kabel 4xBNC-St./4xBNC-St. 10m</t>
  </si>
  <si>
    <t>Kabel 4xBNC-St./4xBNC-St. 15m</t>
  </si>
  <si>
    <t>Kabel DisplayPort Stecker/Kupplung  1m</t>
  </si>
  <si>
    <t>Kabel 2xCinch-St./dito  3m</t>
  </si>
  <si>
    <t>Kabel HDMI-St., offenes Ende 25m Halogenfrei</t>
  </si>
  <si>
    <t>Knickschutztülle 4,5mm, blau S</t>
  </si>
  <si>
    <t>Knickschutztülle 4,5mm, weiß S</t>
  </si>
  <si>
    <t>Adapter USB B-Stecker/B-Stecker</t>
  </si>
  <si>
    <t>Kabel Cinch-St./Cinch-St. 2m</t>
  </si>
  <si>
    <t>AFM Option XLR-Modul farbliche Kennzeichnung</t>
  </si>
  <si>
    <t>Kabel HDMI-St., offenes Ende 15m Halogenfrei</t>
  </si>
  <si>
    <t>AF 6p.XLR-Bu. Lüsterklemme 30cm</t>
  </si>
  <si>
    <t>Kabel USB-A-St./USB-A-Ku. 10m</t>
  </si>
  <si>
    <t>Kabel Cinch-St./Cinch-Ku. 10m</t>
  </si>
  <si>
    <t>Kabel 3,5 St.KlinkeSt/dito  7,5m</t>
  </si>
  <si>
    <t>zusätzliche Kabellänge 4pol-Flachbandleitung</t>
  </si>
  <si>
    <t>Kabel 2xCinch-St./dito    1m</t>
  </si>
  <si>
    <t>Kabel 5xBNC-St./5xBNC-St. 30m Superflex</t>
  </si>
  <si>
    <t>Kabel-Kobra, vertikal, silber, Höhe 1070mm</t>
  </si>
  <si>
    <t>Kabel HDMI-St./HDMI-St. 2m AWG24 HK</t>
  </si>
  <si>
    <t>Kabel 3xCinch-St./dito  5m</t>
  </si>
  <si>
    <t>Kabel BNC-S.2xCinch-S.dito 2m</t>
  </si>
  <si>
    <t>Kabel BNC-S.2xCinch-S.dito 3m</t>
  </si>
  <si>
    <t>Kabel BNC-S.2xCinch-S.dito 5m</t>
  </si>
  <si>
    <t>Digitales Videokabel 0,8/3,7</t>
  </si>
  <si>
    <t>Digitales Audiokabel 2x0,22</t>
  </si>
  <si>
    <t>AF 9p.Sub-D-St 9p.Sub-D-Ku 30cm</t>
  </si>
  <si>
    <t>AF 9p.Sub-D-St 9p.Sub-D-St 30cm</t>
  </si>
  <si>
    <t>AF 3p.XLR-Bu. löt</t>
  </si>
  <si>
    <t>AF RJ45-Cat.5Buchse/Buchse ungeschirmt</t>
  </si>
  <si>
    <t>AF Cat.6 Buchse/Buchse, geschirmt</t>
  </si>
  <si>
    <t>AF Schukosteckdose, Schraubanschluss</t>
  </si>
  <si>
    <t>AF Schukosteckdose Stecker 3m</t>
  </si>
  <si>
    <t>AF VGA-Buchse/Buchse</t>
  </si>
  <si>
    <t>VGA-St./5xBNC-St. 25m Superflex</t>
  </si>
  <si>
    <t>VGA-St./5xBNC-St. 30m</t>
  </si>
  <si>
    <t>VGA-St./5xBNC-St. 45m Superflex</t>
  </si>
  <si>
    <t>VGA-St./5xBNC-Wink-St. 2m</t>
  </si>
  <si>
    <t>VGA-St./5xBNC-Wink-St. 5m</t>
  </si>
  <si>
    <t>Kabel HDMI-St., offenes Ende 20m Halogenfrei</t>
  </si>
  <si>
    <t>Kabel DVI St.24+5/3xCinch-St. 2,5m</t>
  </si>
  <si>
    <t>Kabel-Kobra, vertikal, schwarz, Einzelelement</t>
  </si>
  <si>
    <t>Gender Changer 9pol-St./Bu. Nullmodem</t>
  </si>
  <si>
    <t>AFM DVI-24+5-Bu.+Klinke DVI-24+5-Kupl.+Kl-Kup 30cm</t>
  </si>
  <si>
    <t>AF 7p.XLR-Bu. Lüsterklemme 30cm</t>
  </si>
  <si>
    <t>Kabel HDMI-St./HDMI-St. 20m Halogenfrei</t>
  </si>
  <si>
    <t>AFM RJ45-EtherCon schneid-klemm Neutrik</t>
  </si>
  <si>
    <t>Kabel 5xBNC-St./5xBNC-St. 25m Superflex</t>
  </si>
  <si>
    <t>Stecker 4pin-Mini-DIN Kunststoffausführung</t>
  </si>
  <si>
    <t>Crimpzange RG 179 S</t>
  </si>
  <si>
    <t>Crimpzange RG 59 S</t>
  </si>
  <si>
    <t>Einbaubuchse BNC/BNC S</t>
  </si>
  <si>
    <t>Kupplung BNC 6mm S</t>
  </si>
  <si>
    <t>Stecker BNC Verbinder S</t>
  </si>
  <si>
    <t>Kupplung BNC 3mm S</t>
  </si>
  <si>
    <t>Stecker BNC 3mm Typ S</t>
  </si>
  <si>
    <t>VGA-St./VGA-Ku. 10m Superflex</t>
  </si>
  <si>
    <t>VGA-St./VGA-Ku. 12m</t>
  </si>
  <si>
    <t>VGA-St./VGA-Ku. 12m Superflex</t>
  </si>
  <si>
    <t>VGA-St./VGA-Ku. 13m</t>
  </si>
  <si>
    <t>VGA-St./VGA-Ku. 15m</t>
  </si>
  <si>
    <t>VGA-St./VGA-Ku. 15m Superflex</t>
  </si>
  <si>
    <t>VGA-St./VGA-Ku. 17m</t>
  </si>
  <si>
    <t>VGA-St./VGA-Ku. 20m</t>
  </si>
  <si>
    <t>VGA-St./VGA-Ku. 20m Superflex</t>
  </si>
  <si>
    <t>VGA-St./VGA-Ku. 25m</t>
  </si>
  <si>
    <t>VGA-St./VGA-Ku. 25m Superflex</t>
  </si>
  <si>
    <t>VGA-St./VGA-Ku. 50m</t>
  </si>
  <si>
    <t>VGA-St./VGA-St.  0,5m</t>
  </si>
  <si>
    <t>VGA-St./VGA-St.  0,5m Superflex</t>
  </si>
  <si>
    <t>VGA-St./VGA-St.  1,0m</t>
  </si>
  <si>
    <t>VGA-St./VGA-St.  1,0m Superflex</t>
  </si>
  <si>
    <t>VGA-St./VGA-St.  1,5m</t>
  </si>
  <si>
    <t>VGA-St./VGA-St.  1,5m Superflex</t>
  </si>
  <si>
    <t>VGA-St./VGA-St.  2,5m Superflex</t>
  </si>
  <si>
    <t>VGA-St./VGA-St.  2m</t>
  </si>
  <si>
    <t>VGA-St./VGA-St.  2m Halogenfrei</t>
  </si>
  <si>
    <t>VGA-St./VGA-St.  2m Superflex</t>
  </si>
  <si>
    <t>VGA-St./VGA-St.  3m</t>
  </si>
  <si>
    <t>VGA-St./VGA-St.  3m Halogenfrei</t>
  </si>
  <si>
    <t>VGA-St./VGA-St.  3m Superflex</t>
  </si>
  <si>
    <t>VGA-St./VGA-St.  4m</t>
  </si>
  <si>
    <t>VGA-St./VGA-St.  4m Superflex</t>
  </si>
  <si>
    <t>Sub-D Metallhaube 15pol EVE</t>
  </si>
  <si>
    <t>Sub-D Metallhaube 25pol EVE</t>
  </si>
  <si>
    <t>Sub-D Metallhaube 37pol EVE</t>
  </si>
  <si>
    <t>Sub-D Metallhaube  9pol 45° EVG</t>
  </si>
  <si>
    <t>Sub-D Metallhaube 50pol FCT kurze Haube</t>
  </si>
  <si>
    <t>Sub-D Rändelschraube lang FCT</t>
  </si>
  <si>
    <t>Isolierdurchführung BNC/BNC schwarz</t>
  </si>
  <si>
    <t>Einbaubuchse Cinch/Cinch Rot S</t>
  </si>
  <si>
    <t>Einbaubuchse Cinch/Cinch Schw S</t>
  </si>
  <si>
    <t>Einbaubuchse Cinch/Cinch Gelb S</t>
  </si>
  <si>
    <t>Isolierdurchführung BNC/BNC rot</t>
  </si>
  <si>
    <t>Isolierdurchführung BNC/BNC grün</t>
  </si>
  <si>
    <t>Isolierdurchführung BNC/BNC blau</t>
  </si>
  <si>
    <t>Isolierdurchführung BNC/BNC weiß</t>
  </si>
  <si>
    <t>Isolierdurchführung BNC/BNC gelb</t>
  </si>
  <si>
    <t>Sub-D Metallhaube 50pol FCT lange Haube</t>
  </si>
  <si>
    <t>Koaxkontakt Stift FCT Mischk.</t>
  </si>
  <si>
    <t>VGA-St./VGA-St. 40m</t>
  </si>
  <si>
    <t>RJ45-Ku.30cm</t>
  </si>
  <si>
    <t>AFM RJ45-EtherCon Neutrik, 30cm Kabel auf RJ45-Ku.</t>
  </si>
  <si>
    <t>Kabel VGA-St./VGA-Ku. 12m Superflex</t>
  </si>
  <si>
    <t>Kabel DVI 24+1 St./St. 10m AWG24</t>
  </si>
  <si>
    <t>Kabel DVI 24+1 St./St. 15m AWG24</t>
  </si>
  <si>
    <t>AFM USB-B-Bu./USB-A-Bu.</t>
  </si>
  <si>
    <t>Stecker BNC 4,5mm S</t>
  </si>
  <si>
    <t>Knickschutztülle 4,5mm rot S</t>
  </si>
  <si>
    <t>Knickschutztülle 4,5mm grün S</t>
  </si>
  <si>
    <t>Knickschutztülle 4,5mm blau S</t>
  </si>
  <si>
    <t>Knickschutztülle 4,5mm schwar S</t>
  </si>
  <si>
    <t>Knickschutztülle 4,5mm weiß S</t>
  </si>
  <si>
    <t>Crimpzange Typ S 3; 4,5 und 6mm</t>
  </si>
  <si>
    <t>Kupplung Klinke 3,5mm stereo Metall vergoldet</t>
  </si>
  <si>
    <t>Stecker 26pol Hirose</t>
  </si>
  <si>
    <t>Kupplung 26pol Hirose</t>
  </si>
  <si>
    <t>Stecker Scart</t>
  </si>
  <si>
    <t>Einbaubuchse PowerCon blau</t>
  </si>
  <si>
    <t>Schrumpfschlauchbox 1,6mm trans</t>
  </si>
  <si>
    <t>Schrumpfschlauchbox 2,4mm trans</t>
  </si>
  <si>
    <t>Kabel 4p.-MD-St./4p-MD-St. 40m</t>
  </si>
  <si>
    <t>Kabel DVI 24+5 St./St.  2m</t>
  </si>
  <si>
    <t>Kabel DVI 24+5 St./St.  3m</t>
  </si>
  <si>
    <t>Kabel DVI 24+5 St./St.  5m</t>
  </si>
  <si>
    <t>Kabel DVI 24+5 St./St. 10m</t>
  </si>
  <si>
    <t>Kabel DVI 24+5 St./VGA-St. 3m Standardqualität</t>
  </si>
  <si>
    <t>Kabel DVI 24+5 St./VGA-St. 5m Standardqualität</t>
  </si>
  <si>
    <t>Kabel BNC-St./SMB-Ku.6m</t>
  </si>
  <si>
    <t>Kabel-Kobra, vertikal, silber, Einzelelement</t>
  </si>
  <si>
    <t>Kabel-Kobra, vertikal, schwarz, Höhe 1070mm</t>
  </si>
  <si>
    <t>Stecker 8pin-Mini-DIN hh</t>
  </si>
  <si>
    <t>AFM RJ45-Cat.6-Bu./RJ45-Cat.6-Bu.</t>
  </si>
  <si>
    <t>Knickschutztülle 4,5mm, grün S</t>
  </si>
  <si>
    <t>Kabel Cinch-St./Cinch-St. 5m</t>
  </si>
  <si>
    <t>Kabel 2xCinch-St./dito  2,5m</t>
  </si>
  <si>
    <t>Kabel 3p.XLR-St./3p.XLR-Mini-Ku.7m</t>
  </si>
  <si>
    <t>Kabel 2xCinch-St./dito   2m</t>
  </si>
  <si>
    <t>AFM DVI-24+5-Bu.+Klinke DVI-24+5-St+Kl-St 30cm</t>
  </si>
  <si>
    <t>Kabel HDMI-St./DVI 18+1 St.  2m</t>
  </si>
  <si>
    <t>Kabel 4p.-MD-St./4p-MD-St.  4m</t>
  </si>
  <si>
    <t>Kabel VGA-St./VGA-St. 20m Halogenfrei</t>
  </si>
  <si>
    <t>Kabel VGA-St./VGA-St. 25m Halogenfrei</t>
  </si>
  <si>
    <t>AF GES9B schräg</t>
  </si>
  <si>
    <t>AF GESB schräg</t>
  </si>
  <si>
    <t>AF Wandgehäuse 215x130x65, schwarz</t>
  </si>
  <si>
    <t>AF Wandgehäuse 160x95x45, schwarz</t>
  </si>
  <si>
    <t>AF 19"-1HE</t>
  </si>
  <si>
    <t>AF 19"-2HE</t>
  </si>
  <si>
    <t>AF 19"-3HE</t>
  </si>
  <si>
    <t>AF 19"-4HE</t>
  </si>
  <si>
    <t>AF 19"-5HE</t>
  </si>
  <si>
    <t>AF 19"-6HE</t>
  </si>
  <si>
    <t>AF Gravur-Zeichen</t>
  </si>
  <si>
    <t>AF Tischanschlussbox</t>
  </si>
  <si>
    <t>AF Tischeinbaufeld edelstahl</t>
  </si>
  <si>
    <t>AF GB3 schräg</t>
  </si>
  <si>
    <t>AF GB2 schräg</t>
  </si>
  <si>
    <t>AF GES9B gerade</t>
  </si>
  <si>
    <t>Kabel VGA-St./5xBNC-St. 14m Superflex</t>
  </si>
  <si>
    <t>Kabel VGA-St./5xBNC-St. 16m Superflex</t>
  </si>
  <si>
    <t>Kabel HDMI-St./DVI 18+1 St.  3m</t>
  </si>
  <si>
    <t>Kabel 26pin-St./26pin-Ku. 5m</t>
  </si>
  <si>
    <t>Kabel SMB-Ku./SMB-Ku. 1m</t>
  </si>
  <si>
    <t>Kabel VGA-St./5xBNC-St.  0,5m Superflex</t>
  </si>
  <si>
    <t>BNC-Kabel 50m</t>
  </si>
  <si>
    <t>Kabel DVI 24+5 St./VGA-St.  8m</t>
  </si>
  <si>
    <t>Kabel SMB-Ku./SMB-Ku. 5m</t>
  </si>
  <si>
    <t>BNC-Kabel dünn  3,5m</t>
  </si>
  <si>
    <t>BNC-Kabel dünn  4m</t>
  </si>
  <si>
    <t>Kabel VGA-St./VGA-St. 50m Superflex</t>
  </si>
  <si>
    <t>Kupplung Klinke 6,3mm mono Metall vergoldet</t>
  </si>
  <si>
    <t>Kupplung Klinke 6,3mm stereo Metall vergoldet</t>
  </si>
  <si>
    <t>Stecker Klinke 3,5mm mono met</t>
  </si>
  <si>
    <t>Kupplung Klinke 3,5mm mono Metall vergoldet</t>
  </si>
  <si>
    <t>Stecker Klinke 2,5mm mono met</t>
  </si>
  <si>
    <t>Kupplung Klinke 2,5mm mono Metall vergoldet</t>
  </si>
  <si>
    <t>Kabel SMB-Ku./SMB-Ku. 7m</t>
  </si>
  <si>
    <t>Kabel DisplayPort St./St. 10m</t>
  </si>
  <si>
    <t>Kabel DVI 24+1 St./St.   1m</t>
  </si>
  <si>
    <t>Kabel USB-A-St./USB-A-Ku. 1,8m</t>
  </si>
  <si>
    <t>BNC-Kabel  2,5m</t>
  </si>
  <si>
    <t>Kabel Mini-VGA-St/St.. + Klinke-St./St. 3m 15/15</t>
  </si>
  <si>
    <t>Kabel VGA-St./VGA-St. 19m Superflex</t>
  </si>
  <si>
    <t>Kabel VGA-St./VGA-St. 23m Superflex</t>
  </si>
  <si>
    <t>Kabel VGA-St./5xBNC-Ku.3m Superflex</t>
  </si>
  <si>
    <t>Kabel Mini-VGA-St/St. + Klinke-St./St. 1m 20/60</t>
  </si>
  <si>
    <t>Kabel DVI 24+5 St./VGA-St.  7,5m</t>
  </si>
  <si>
    <t>Kabel HDMI-St./DVI-Ku. 0,2m</t>
  </si>
  <si>
    <t>Kabel SMB-Ku./SMB-Ku. 2m</t>
  </si>
  <si>
    <t>Kabel USB-A-St./USB-A-St. 5m</t>
  </si>
  <si>
    <t>Kabel VGA-Ku./offen 10m Superflex</t>
  </si>
  <si>
    <t>Kabel VGA-Ku./offen 15m Superflex</t>
  </si>
  <si>
    <t>Kabel VGA-Ku./offen 20m Superflex</t>
  </si>
  <si>
    <t>Kabel HDMI-St./DVI 18+1 St.  1m</t>
  </si>
  <si>
    <t>AFM  Tischeinbaufeld 44TE Oberfläche Alu gebürstet</t>
  </si>
  <si>
    <t>AFM  Montage &amp; Beschriftung 36TE</t>
  </si>
  <si>
    <t>AFM  Montage &amp; Beschriftung 24TE</t>
  </si>
  <si>
    <t>AFM  Montage &amp; Beschriftung 28TE</t>
  </si>
  <si>
    <t>AFM  Montage &amp; Beschriftung 20TE</t>
  </si>
  <si>
    <t>AFM  Montage &amp; Beschriftung 48TE</t>
  </si>
  <si>
    <t>AFM  Montage &amp; Beschriftung 44TE</t>
  </si>
  <si>
    <t>AFM  Blindplatte  4TE</t>
  </si>
  <si>
    <t>AFM  Blindplatte  8TE</t>
  </si>
  <si>
    <t>Kabel DisplayPort St./St.  2m</t>
  </si>
  <si>
    <t>Kabel 9p.-Ku./offen 25m</t>
  </si>
  <si>
    <t>Kabel Cinch-St./Cinch-St.25m</t>
  </si>
  <si>
    <t>Kabel Cinch-St./Cinch-St.30m</t>
  </si>
  <si>
    <t>Kabel Cinch-St./Cinch-St.35m</t>
  </si>
  <si>
    <t>Kabel Cinch-St./Cinch-St.40m</t>
  </si>
  <si>
    <t>Kabel Cinch-St./Cinch-St.45m</t>
  </si>
  <si>
    <t>Kabel Cinch-St./Cinch-St.50m</t>
  </si>
  <si>
    <t>Kabel 26pin-St./26pin-Ku. 30m</t>
  </si>
  <si>
    <t>Kabel Kat.5e  3m FTP  schwarz</t>
  </si>
  <si>
    <t>AFM VGA-Bu./5xBNC-Ku. 30cm</t>
  </si>
  <si>
    <t>AFM VGA-Bu./5xBNC-St. 30cm</t>
  </si>
  <si>
    <t>AFM VGA-Bu./VGA-St. 30cm</t>
  </si>
  <si>
    <t>AFM VGA-Bu./VGA-Ku. 30cm</t>
  </si>
  <si>
    <t>AFM DVI-Bu./löt 24+5</t>
  </si>
  <si>
    <t>AFM DVI-Bu./DVI-St. 30cm 24+1</t>
  </si>
  <si>
    <t>AFM 3,5-Klinkenbu./löt</t>
  </si>
  <si>
    <t>AFM 3,5-Klinkenbu./3,5-Ku. 30cm</t>
  </si>
  <si>
    <t>AFM 3,5-Klinkenbu./3,5-St. 30cm</t>
  </si>
  <si>
    <t>AFM 3,5-Klinkenbu./2xC-Ku. 30cm</t>
  </si>
  <si>
    <t>AFM 3,5-Klinkenbu./2xC-St. 30cm</t>
  </si>
  <si>
    <t>AFM BNC-Bu.rot/löt</t>
  </si>
  <si>
    <t>AFM BNC-Bu.grün/löt</t>
  </si>
  <si>
    <t>AFM BNC-Bu.blau/löt</t>
  </si>
  <si>
    <t>AFM BNC-Bu.schwarz/löt</t>
  </si>
  <si>
    <t>AFM BNC-Bu.weiß/löt</t>
  </si>
  <si>
    <t>AFM BNC-Bu.gelb/löt</t>
  </si>
  <si>
    <t>AFM BNC-Bu.rot/BNC-Bu.</t>
  </si>
  <si>
    <t>AFM BNC-Bu.grün/BNC-Bu.</t>
  </si>
  <si>
    <t>AFM BNC-Bu.blau/BNC-Bu.</t>
  </si>
  <si>
    <t>AFM BNC-Bu.schwarz/BNC-Bu.</t>
  </si>
  <si>
    <t>AFM 4p.-MD-Bu./2xBNC-Ku. 30cm</t>
  </si>
  <si>
    <t>AFM 4p.-MD-Bu./2xBNC-St. 30cm</t>
  </si>
  <si>
    <t>AFM 4p.-MD-Bu./4p.-MD-Ku. 30cm</t>
  </si>
  <si>
    <t>AFM 4p.-MD-Bu./4p.-MD-St. 30cm</t>
  </si>
  <si>
    <t>AFM 9p.Sub-D-Bu./löt</t>
  </si>
  <si>
    <t>AFM 9p.Sub-D-Bu./9p.Sub-D-Bu.</t>
  </si>
  <si>
    <t>AFM 9p.Sub-D-Bu./9p.Sub-D-St.</t>
  </si>
  <si>
    <t>AFM 9p.Sub-D-Bu./9p.-Ku. 30cm</t>
  </si>
  <si>
    <t>AFM 9p.Sub-D-Bu./9p.-St. 30cm</t>
  </si>
  <si>
    <t>AFM 9p.Sub-D-St./löt</t>
  </si>
  <si>
    <t>AFM 9p.Sub-D-St./9p.Sub-D-St.</t>
  </si>
  <si>
    <t>AFM 9p.Sub-D-St./9p.Sub-D-Bu.</t>
  </si>
  <si>
    <t>AFM 9p.Sub-D-St./9p.-Ku. 30cm</t>
  </si>
  <si>
    <t>AFM 9p.Sub-D-St./9p.-St. 30cm</t>
  </si>
  <si>
    <t>AFM 3p.XLR-Bu./löt</t>
  </si>
  <si>
    <t>AF  Tischeinbaufeld 395mm</t>
  </si>
  <si>
    <t>AF Wandgehäuse 160x95x45, grau</t>
  </si>
  <si>
    <t>AF Wandgehäuse 125x70x35, grau</t>
  </si>
  <si>
    <t>AF VGA-Buchse Lötanschluss</t>
  </si>
  <si>
    <t>AF VGA-Buchse 5xBNC-Kupplung 30cm</t>
  </si>
  <si>
    <t>AF VGA-Buchse 5xBNC-Stecker 30cm</t>
  </si>
  <si>
    <t>AF VGA-Buchse VGA-Kupplung 30cm</t>
  </si>
  <si>
    <t>AF VGA-Buchse VGA-Stecker 30cm</t>
  </si>
  <si>
    <t>AF 3,5-Klinkenbuchse Lötanschluss</t>
  </si>
  <si>
    <t>AF 3,5-Klinkenbuchse/Kupplung 30cm</t>
  </si>
  <si>
    <t>AF 3,5-Klinkenbuchse/Stecker 30cm</t>
  </si>
  <si>
    <t>AF 3,5-Klinkenbuchse 2xCinch-Kupplung 30cm</t>
  </si>
  <si>
    <t>AF BNC-Bu. grün BNC-Ku. 30cm</t>
  </si>
  <si>
    <t>AF BNC-Bu. blau BNC-Ku. 30cm</t>
  </si>
  <si>
    <t>AF BNC-Bu. schwarz BNC-Ku. 30cm</t>
  </si>
  <si>
    <t>AF BNC-Bu. weiß BNC-Ku. 30cm</t>
  </si>
  <si>
    <t>AF BNC-Bu. gelb BNC-Ku. 30cm</t>
  </si>
  <si>
    <t>AF BNC-Bu. rot BNC-St. 30cm</t>
  </si>
  <si>
    <t>AF BNC-Bu. grün BNC-St. 30cm</t>
  </si>
  <si>
    <t>AF BNC-Bu. blau BNC-St. 30cm</t>
  </si>
  <si>
    <t>AF BNC-Bu. schwarz BNC-St. 30cm</t>
  </si>
  <si>
    <t>AF BNC-Bu. weiß  BNC-St. 30cm</t>
  </si>
  <si>
    <t>AF BNC-Bu. gelb  BNC-St. 30cm</t>
  </si>
  <si>
    <t>AF Cinch-Bu. rot löt</t>
  </si>
  <si>
    <t>AF Cinch-Bu. schwarz löt</t>
  </si>
  <si>
    <t>AF Cinch-Bu. gelb löt</t>
  </si>
  <si>
    <t>AF Cinch-Bu. grün löt</t>
  </si>
  <si>
    <t>AF Cinch-Bu. blau löt</t>
  </si>
  <si>
    <t>AF Cinch-Bu. rot Cinch-Ku. 30cm</t>
  </si>
  <si>
    <t>AF Cinch-Bu. schwarz Cinch-Ku. 30cm</t>
  </si>
  <si>
    <t>AF Cinch-Bu. gelb Cinch-Ku. 30cm</t>
  </si>
  <si>
    <t>AF Cinch-Bu. grün Cinch-Ku. 30cm</t>
  </si>
  <si>
    <t>AF Cinch-Bu. blau Cinch-Ku. 30cm</t>
  </si>
  <si>
    <t>AF Cinch-Bu. rot Cinch-St. 30cm</t>
  </si>
  <si>
    <t>AF Cinch-Bu. schwarz Cinch-St. 30cm</t>
  </si>
  <si>
    <t>AF Cinch-Bu. gelb Cinch-St. 30cm</t>
  </si>
  <si>
    <t>AF Cinch-Bu. grün Cinch-St. 30cm</t>
  </si>
  <si>
    <t>AF Cinch-Bu. blau Cinch-St. 30cm</t>
  </si>
  <si>
    <t>AF Cinch-Bu. gelb BNC-Ku. 30cm</t>
  </si>
  <si>
    <t>AF Cinch-Bu. grün BNC-Ku. 30cm</t>
  </si>
  <si>
    <t>AF Cinch-Bu. blau BNC-Ku. 30cm</t>
  </si>
  <si>
    <t>AF Cinch-Bu. gelb BNC-St. 30cm</t>
  </si>
  <si>
    <t>AF Cinch-Bu. grün BNC-St. 30cm</t>
  </si>
  <si>
    <t>AF Cinch-Bu. blau BNC-St. 30cm</t>
  </si>
  <si>
    <t>AF 4p.MD-Bu. löt</t>
  </si>
  <si>
    <t>AF 4p.MD-Bu. 2xBNC-Ku. 30cm</t>
  </si>
  <si>
    <t>AF 4p.MD-Bu. 2xBNC-St. 30cm</t>
  </si>
  <si>
    <t>AF 4p.MD-Bu. 4p-MD-Ku. 30cm</t>
  </si>
  <si>
    <t>AF 4p.MD-Bu. 4p-MD-St. 30cm</t>
  </si>
  <si>
    <t>AF 9p.Sub-D-Bu. löt</t>
  </si>
  <si>
    <t>AF 9p.Sub-D-Bu. 9p.Sub-D-Bu.</t>
  </si>
  <si>
    <t>AF 9p.Sub-D-Bu. 9p.Sub-D-St.</t>
  </si>
  <si>
    <t>AF 9p.Sub-D-Bu 9p.Sub-D-Ku 30cm</t>
  </si>
  <si>
    <t>AF 9p.Sub-D-Bu 9p.Sub-D-St 30cm</t>
  </si>
  <si>
    <t>AF 9p.Sub-D-St. löt</t>
  </si>
  <si>
    <t>AF 9p.Sub-D-St. 9p.Sub-D-St.</t>
  </si>
  <si>
    <t>AF 9p.Sub-D-St. 9p.Sub-D-Bu.</t>
  </si>
  <si>
    <t>Durchf. LU/RO</t>
  </si>
  <si>
    <t>Durchf. RU</t>
  </si>
  <si>
    <t>Durchf. LO/RU</t>
  </si>
  <si>
    <t>Durchf. LU</t>
  </si>
  <si>
    <t>Sub-D-15pin-Bu.</t>
  </si>
  <si>
    <t>Frei 1580</t>
  </si>
  <si>
    <t>AF Taster/LED, 2xSchließer, grün, 30cm, offen</t>
  </si>
  <si>
    <t>AF Schalter/ LED, 2xSchließer, rot, Lötanschluss</t>
  </si>
  <si>
    <t>Kabel VGA-St./5xBNC-St. 10m</t>
  </si>
  <si>
    <t>Kabel VGA-St./5xBNC-St. 15m</t>
  </si>
  <si>
    <t>Kabel VGA-St./5xBNC-St. 20m</t>
  </si>
  <si>
    <t>Kabel VGA-St./5xBNC-Ku. 0,2m Standard</t>
  </si>
  <si>
    <t>Kabel VGA-St./5xBNC-Ku. 1m</t>
  </si>
  <si>
    <t xml:space="preserve">Beschriftung </t>
  </si>
  <si>
    <t>Video-Minikabel 0,4/1,7 grün SS</t>
  </si>
  <si>
    <t>Audiokabel 2x0,08 oval</t>
  </si>
  <si>
    <t>Netzkabel 3x1,5 Gummi sw</t>
  </si>
  <si>
    <t>Lautsprecherkabel 2x4,0 oval schwarz</t>
  </si>
  <si>
    <t>Audiokabel 2x0,20 rund 3mm Typ S</t>
  </si>
  <si>
    <t>AFM Schalter/LED, 2xSchließer, rot, 30cm, offen</t>
  </si>
  <si>
    <t>AFM Schalter/LED, 2xSchließer, grün, 30cm, offen</t>
  </si>
  <si>
    <t>zusätzliche Kabellänge 4pol-Steuerleitung</t>
  </si>
  <si>
    <t>zusätzliche Kabellänge USB</t>
  </si>
  <si>
    <t>zusätzliche Kabellänge Netzkabel</t>
  </si>
  <si>
    <t>zusätzliche Kabellänge Cat.6</t>
  </si>
  <si>
    <t>Kabel Kat.5e  2m S/FTP  grau</t>
  </si>
  <si>
    <t>Kabel Kat.5e  3m S/FTP  grau</t>
  </si>
  <si>
    <t>Kabel Kat.5e  5m S/FTP  grau</t>
  </si>
  <si>
    <t>Kabel VGA-St./VGA-St.  1,0m Superflex</t>
  </si>
  <si>
    <t>Kabel VGA-St./VGA-St.  2m Superflex</t>
  </si>
  <si>
    <t>Kabel VGA-St./VGA-St.  3m Superflex</t>
  </si>
  <si>
    <t>Kabel VGA-St./VGA-St.  5m Superflex</t>
  </si>
  <si>
    <t>Kabel VGA-St./VGA-St.  7,5m Superflex</t>
  </si>
  <si>
    <t>Kabel VGA-St./VGA-St. 10m Superflex</t>
  </si>
  <si>
    <t>Kabel VGA-St./VGA-St. 15m Superflex</t>
  </si>
  <si>
    <t>Kabel VGA-St./VGA-St. 20m Superflex</t>
  </si>
  <si>
    <t>Kabel VGA-St./VGA-St. 25m Superflex</t>
  </si>
  <si>
    <t>Kabel VGA-St./VGA-Ku.  1m Superflex</t>
  </si>
  <si>
    <t>Kabel VGA-St./VGA-Ku.  2m Superflex</t>
  </si>
  <si>
    <t>Kabel VGA-St./VGA-Ku.  3,0m Superflex</t>
  </si>
  <si>
    <t>Kabel VGA-St./VGA-Ku.  5m Superflex</t>
  </si>
  <si>
    <t>Kabel VGA-St./VGA-Ku.  7,5m Superflex</t>
  </si>
  <si>
    <t>Kabel VGA-St./VGA-Ku. 10m Superflex</t>
  </si>
  <si>
    <t>Kabel VGA-St./VGA-Ku. 15m Superflex</t>
  </si>
  <si>
    <t>Kabel VGA-St./VGA-Ku. 20m Superflex</t>
  </si>
  <si>
    <t>Kabel VGA-St./VGA-Ku. 25m Superflex</t>
  </si>
  <si>
    <t>Kabel VGA-St./VGA-St.  4m Superflex</t>
  </si>
  <si>
    <t>Kabel DVI St./5xBNC-St. 2m</t>
  </si>
  <si>
    <t>Kabel VGA-St./VGA-St.  8m Superflex</t>
  </si>
  <si>
    <t>Kabel 6p.-MD-St./6p-MD-Ku. 0,5m</t>
  </si>
  <si>
    <t>Kabel BNC-St./SMB-Ku. 3m</t>
  </si>
  <si>
    <t>Kabel SMB-Ku./SMB-Ku. 0,36m</t>
  </si>
  <si>
    <t>BNC-Kabel dünn  3,0m</t>
  </si>
  <si>
    <t>Kabel DVI 24+1 St./St.  1,5m</t>
  </si>
  <si>
    <t>Kabel VGA-St./5xBNC-St.  1m Superflex</t>
  </si>
  <si>
    <t>Kabel VGA-St./5xBNC-St.  2m Superflex</t>
  </si>
  <si>
    <t>Kabel VGA-St./5xBNC-St.  3m Superflex</t>
  </si>
  <si>
    <t>Kabel VGA-St./5xBNC-St.  5m Superflex</t>
  </si>
  <si>
    <t>DVI 24+5 St./VGA-St.  7,5m</t>
  </si>
  <si>
    <t>Selektion Oberfläche</t>
  </si>
  <si>
    <t>Anschlussfeld 28TE/44TE</t>
  </si>
  <si>
    <t>Summe</t>
  </si>
  <si>
    <t>SVWERWEIS</t>
  </si>
  <si>
    <t xml:space="preserve"> Oberfläche</t>
  </si>
  <si>
    <t>Tischanschlussfeld Ja oder nein</t>
  </si>
  <si>
    <t>Fehler</t>
  </si>
  <si>
    <t xml:space="preserve"> </t>
  </si>
  <si>
    <t>Kabel VGA-St./5xBNC-Ku. 0,5m</t>
  </si>
  <si>
    <t>Kabel VGA-St./VGA-Ku. 25m</t>
  </si>
  <si>
    <t>Kabel 9p.-St./9p-St. 0,5m</t>
  </si>
  <si>
    <t>Kabel 9p.-St./9p-St. 1m</t>
  </si>
  <si>
    <t>Kabel 9p.-St./9p-St. 2m</t>
  </si>
  <si>
    <t>AFM 3xCinch-Bu.ge-sw-rt/3xCinch-St. 30cm</t>
  </si>
  <si>
    <t>Videokabel 0,6/3,7</t>
  </si>
  <si>
    <t>Mikrofonkabel NF1147 2x0,22 6,4mm sw</t>
  </si>
  <si>
    <t>Mikrofonkabel NF1147 2x0,22 rt</t>
  </si>
  <si>
    <t>Mikrofonkabel NF1147 2x0,22 bl</t>
  </si>
  <si>
    <t>RGB-Minkabel 3x75Ohm schwarz</t>
  </si>
  <si>
    <t>Lautsprecherkabel 4x1,5mm² rund schwarz</t>
  </si>
  <si>
    <t>Lautsprecherkabel 2x2,5mm² rund schwarz</t>
  </si>
  <si>
    <t>Lautsprecherkabel 4x2,5mm² rund schwarz</t>
  </si>
  <si>
    <t>Lautsprecherkabel 2x0,75 oval transp. flexibel</t>
  </si>
  <si>
    <t>Lautsprecherkabel 2x1,5 oval flexibel</t>
  </si>
  <si>
    <t>Lautsprecherkabel 2x2,5 oval transp. flexibel</t>
  </si>
  <si>
    <t>Lautsprecherkabel 2x4,0 oval transp. flexibel</t>
  </si>
  <si>
    <t>Lautsprecherkabel 2x6,0 oval transp. flexibel</t>
  </si>
  <si>
    <t>Lautsprecherkabel 2x1,5 oval transp. super-flex</t>
  </si>
  <si>
    <t>Lautsprecherkabel 2x2,5 oval transp. super-flex</t>
  </si>
  <si>
    <t>Lautsprecherkabel 2x4,0 oval transp. super-flex</t>
  </si>
  <si>
    <t>Lautsprecherkabel 2x6,0 oval transp. super-flex</t>
  </si>
  <si>
    <t>Audiokabel 2x0,20 rund 3mm Typ C</t>
  </si>
  <si>
    <t>Audiokabel Quads. 1x4x0,20 rund</t>
  </si>
  <si>
    <t>Einbaubuchse Cinch/Cinch, schwarz S</t>
  </si>
  <si>
    <t>USB Repeater 2.0, 5m</t>
  </si>
  <si>
    <t>AFM 7p.XLR-Bu./Lüsterkl. 30cm</t>
  </si>
  <si>
    <t>Kabel Cinch-St./Cinch-St. 3m</t>
  </si>
  <si>
    <t>Kabel HDMI-St./HDMI-St. 2m Halogenfrei</t>
  </si>
  <si>
    <t>Lautsprecherkabel 2x0,75 oval schwarz</t>
  </si>
  <si>
    <t>Kabel HDMI-St./HDMI-St. 25m AWG24 HK</t>
  </si>
  <si>
    <t>3xCinch-Bu. Durchführung</t>
  </si>
  <si>
    <t>DVI-24+5-Bu.+Klinke DVI-24+5-Kupl.+Kl-Kup 30cm</t>
  </si>
  <si>
    <t>VGA-St./3xCinch-St. 2,5m</t>
  </si>
  <si>
    <t>VGA-St./3xCinch-St. 3m</t>
  </si>
  <si>
    <t>VGA-St./5xBNC-Ku. 0,2m</t>
  </si>
  <si>
    <t>VGA-St./5xBNC-Ku. 0,2m Standard</t>
  </si>
  <si>
    <t>VGA-St./5xBNC-Ku. 0,5m</t>
  </si>
  <si>
    <t>VGA-St./5xBNC-Ku. 1m</t>
  </si>
  <si>
    <t>VGA-St./5xBNC-Ku. 2m</t>
  </si>
  <si>
    <t>VGA-St./5xBNC-Ku. 5m Superflex</t>
  </si>
  <si>
    <t>VGA-St./5xBNC-Ku.1,5m Superflex</t>
  </si>
  <si>
    <t>VGA-St./5xBNC-Ku.3m Superflex</t>
  </si>
  <si>
    <t>VGA-St./5xBNC-St.   0,3m</t>
  </si>
  <si>
    <t>VGA-St./5xBNC-St.  0,5m Superflex</t>
  </si>
  <si>
    <t>VGA-St./5xBNC-St.  1,5m Superflex</t>
  </si>
  <si>
    <t>VGA-St./5xBNC-St.  1m</t>
  </si>
  <si>
    <t>VGA-St./5xBNC-St.  1m Superflex</t>
  </si>
  <si>
    <t>VGA-St./5xBNC-St.  2,5m</t>
  </si>
  <si>
    <t>VGA-St./5xBNC-St.  2m</t>
  </si>
  <si>
    <t>VGA-St./5xBNC-St.  2m Superflex</t>
  </si>
  <si>
    <t>VGA-St./5xBNC-St.  3m</t>
  </si>
  <si>
    <t>VGA-St./5xBNC-St.  3m Superflex</t>
  </si>
  <si>
    <t>VGA-St./5xBNC-St.  4m</t>
  </si>
  <si>
    <t>VGA-St./5xBNC-St.  5m</t>
  </si>
  <si>
    <t>VGA-St./5xBNC-St.  5m Superflex</t>
  </si>
  <si>
    <t>VGA-St./5xBNC-St.  6m Superflex</t>
  </si>
  <si>
    <t>VGA-St./5xBNC-St.  7,5m</t>
  </si>
  <si>
    <t>VGA-St./5xBNC-St.  7,5m Superflex</t>
  </si>
  <si>
    <t>VGA-St./5xBNC-St.  8m Superflex</t>
  </si>
  <si>
    <t>VGA-St./5xBNC-St. 10m</t>
  </si>
  <si>
    <t>VGA-St./5xBNC-St. 10m Superflex</t>
  </si>
  <si>
    <t>VGA-St./5xBNC-St. 12m Superflex</t>
  </si>
  <si>
    <t>VGA-St./5xBNC-St. 14m Superflex</t>
  </si>
  <si>
    <t>VGA-St./5xBNC-St. 15m</t>
  </si>
  <si>
    <t>Taster ohne LED / mit LED / Beschriftung</t>
  </si>
  <si>
    <t>Zusatz</t>
  </si>
  <si>
    <t>Edelstahl/bel.</t>
  </si>
  <si>
    <t>3p.XLR-St./Cinch-St. 25m</t>
  </si>
  <si>
    <t>3p.XLR-St./Cinch-St. 2m</t>
  </si>
  <si>
    <t>3p.XLR-St./Cinch-St. 3m</t>
  </si>
  <si>
    <t>3p.XLR-St./Cinch-St. 5m</t>
  </si>
  <si>
    <t>3p.XLR-St./Cinch-St. 7,5m</t>
  </si>
  <si>
    <t>3xBNC-St./3xBNC-St. 0,5m</t>
  </si>
  <si>
    <t>3xBNC-St./3xBNC-St. 10m</t>
  </si>
  <si>
    <t>3xBNC-St./3xBNC-St. 15m</t>
  </si>
  <si>
    <t>3xBNC-St./3xBNC-St. 1m</t>
  </si>
  <si>
    <t>3xBNC-St./3xBNC-St. 20m</t>
  </si>
  <si>
    <t>3xBNC-St./3xBNC-St. 2m</t>
  </si>
  <si>
    <t>3xBNC-St./3xBNC-St. 3m</t>
  </si>
  <si>
    <t>3xBNC-St./3xBNC-St. 5m</t>
  </si>
  <si>
    <t>3xBNC-St./3xBNC-St. 7,5m</t>
  </si>
  <si>
    <t>3xCinch-St./dito 0,5m</t>
  </si>
  <si>
    <t>3xCinch-St./dito 1,5m</t>
  </si>
  <si>
    <t>3xCinch-St./dito 10m</t>
  </si>
  <si>
    <t>3xCinch-St./dito 15m</t>
  </si>
  <si>
    <t>3xCinch-St./dito 1m</t>
  </si>
  <si>
    <t>3xCinch-St./dito 2,5m</t>
  </si>
  <si>
    <t>3xCinch-St./dito 20m</t>
  </si>
  <si>
    <t>3xCinch-St./dito 25m</t>
  </si>
  <si>
    <t>3xCinch-St./dito 2m</t>
  </si>
  <si>
    <t>3xCinch-St./dito 30m</t>
  </si>
  <si>
    <t>4p.MD-Ku. 30cm</t>
  </si>
  <si>
    <t>4p.MD-St. 30cm</t>
  </si>
  <si>
    <t>9p.Ku. 30cm</t>
  </si>
  <si>
    <t>9p.St. 30cm</t>
  </si>
  <si>
    <t>9p.St. steckbar</t>
  </si>
  <si>
    <t>9p.Bu. steckbar</t>
  </si>
  <si>
    <t>12p.MiniCon-St. 30cm</t>
  </si>
  <si>
    <t xml:space="preserve">Sonderanfertigungen auf Anfrage.
</t>
  </si>
  <si>
    <t>Kabel 4xBNC-St./4xBNC-St. 20m</t>
  </si>
  <si>
    <t>Kabel 5xBNC-St./5xBNC-St.  0,5m</t>
  </si>
  <si>
    <t>Kabel 5xBNC-St./5xBNC-St.  1m</t>
  </si>
  <si>
    <t>Kabel 5xBNC-St./5xBNC-St.  2m</t>
  </si>
  <si>
    <t>Kabel 5xBNC-St./5xBNC-St.  3m</t>
  </si>
  <si>
    <t>Kabel 5xBNC-St./5xBNC-St.  5m</t>
  </si>
  <si>
    <t>Kabel 5xBNC-St./5xBNC-St.  7,5m</t>
  </si>
  <si>
    <t>Kabel 5xBNC-St./5xBNC-St. 10m</t>
  </si>
  <si>
    <t>Kabel 5xBNC-St./5xBNC-St. 15m</t>
  </si>
  <si>
    <t>Kabel 5xBNC-St./5xBNC-St. 20m</t>
  </si>
  <si>
    <t>Kabel BNC-St./Cinch-St. 0,5m</t>
  </si>
  <si>
    <t>Kabel BNC-St./Cinch-St. 1m</t>
  </si>
  <si>
    <t>Kabel BNC-St./Cinch-St. 2m</t>
  </si>
  <si>
    <t>Kabel BNC-St./Cinch-St. 3m</t>
  </si>
  <si>
    <t>Kabel BNC-St./Cinch-St. 5m</t>
  </si>
  <si>
    <t>Kabel BNC-St./Cinch-St. 7,5m</t>
  </si>
  <si>
    <t>Kabel BNC-St./Cinch-St. 10m</t>
  </si>
  <si>
    <t>Kabel BNC-St./Cinch-St. 15m</t>
  </si>
  <si>
    <t>Kabel BNC-St./Cinch-St. 20m</t>
  </si>
  <si>
    <t>Kabel BNC-S.2xCinch-S.dito 0,5m</t>
  </si>
  <si>
    <t>Kabel BNC-S.2xCinch-S.dito 1m</t>
  </si>
  <si>
    <t>Kabel 4p.-MD-St./2xBNC-St. 5m</t>
  </si>
  <si>
    <t>Kabel 4p.-MD-St./2xBNC-St. 7,5m</t>
  </si>
  <si>
    <t>Kabel 4p.-MD-St./2xBNC-St. 10m</t>
  </si>
  <si>
    <t>Kabel 4p.-MD-St./2xBNC-St. 15m</t>
  </si>
  <si>
    <t>Kabel 4p.-MD-St./2xBNC-St. 20m</t>
  </si>
  <si>
    <t>Kabel 4p.-MD-St./4p-MD-Ku. 15m</t>
  </si>
  <si>
    <t>Kabel 6p.-MD-St./6p-MD-Ku. 1m</t>
  </si>
  <si>
    <t>Kabel 6p.-MD-St./6p-MD-Ku. 2m</t>
  </si>
  <si>
    <t>Kabel 6p.-MD-St./6p-MD-Ku. 3m</t>
  </si>
  <si>
    <t>Kabel 6p.-MD-St./6p-MD-Ku. 5m</t>
  </si>
  <si>
    <t>Kabel 6p.-MD-St./6p-MD-Ku. 7,5m</t>
  </si>
  <si>
    <t>Kabel 6p.-MD-St./6p-MD-Ku. 10m</t>
  </si>
  <si>
    <t>Kabel 6p.-MD-St./6p-MD-Ku. 15m</t>
  </si>
  <si>
    <t>Kabel 6p.-MD-St./6p-MD-Ku. 20m</t>
  </si>
  <si>
    <t>Kabel 4p.-MD-Ku./2xBNC-Ku. 1m</t>
  </si>
  <si>
    <t>Kabel 5xBNC-St./5xBNC-St.  4m</t>
  </si>
  <si>
    <t>Kabel 4xBNC-St./4xBNC-St.  4m</t>
  </si>
  <si>
    <t>Kabel 2xBNC-St./2xBNC-St.  4m</t>
  </si>
  <si>
    <t>Kabel 4p.-MD-St./2xBNC-St. 6m</t>
  </si>
  <si>
    <t>Kabel 4p.-MD-Ku./2xBNC-St. 0,2m</t>
  </si>
  <si>
    <t>Kabel Kat.5e  0,25m S/FTP  grau</t>
  </si>
  <si>
    <t>VGA-St./offen 10m Superflex</t>
  </si>
  <si>
    <t>VGA-St./offen 15m Superflex</t>
  </si>
  <si>
    <t>VGA-St./offen 20m Superflex</t>
  </si>
  <si>
    <t>VGA-St./VGA-Ku.  0,5m</t>
  </si>
  <si>
    <t>VGA-St./VGA-Ku.  1m</t>
  </si>
  <si>
    <t>VGA-St./VGA-Ku.  1m Superflex</t>
  </si>
  <si>
    <t>VGA-St./VGA-Ku.  2,5m</t>
  </si>
  <si>
    <t>VGA-St./VGA-Ku.  2m</t>
  </si>
  <si>
    <t>VGA-St./VGA-Ku.  2m Superflex</t>
  </si>
  <si>
    <t>VGA-St./VGA-Ku.  3,0m</t>
  </si>
  <si>
    <t>VGA-St./VGA-Ku.  3,0m Superflex</t>
  </si>
  <si>
    <t>VGA-St./VGA-Ku.  4m</t>
  </si>
  <si>
    <t>VGA-St./VGA-Ku.  5m</t>
  </si>
  <si>
    <t>VGA-St./VGA-Ku.  5m Superflex</t>
  </si>
  <si>
    <t>VGA-St./VGA-Ku.  6,5m</t>
  </si>
  <si>
    <t>VGA-St./VGA-Ku.  6m Superflex</t>
  </si>
  <si>
    <t>VGA-St./VGA-Ku.  7,5m</t>
  </si>
  <si>
    <t>VGA-St./VGA-Ku.  7,5m Superflex</t>
  </si>
  <si>
    <t>VGA-St./VGA-Ku.  8m</t>
  </si>
  <si>
    <t>VGA-St./VGA-Ku. 10m</t>
  </si>
  <si>
    <t>AFM HDMI-Bu./Ku. 4TE 30cm</t>
  </si>
  <si>
    <t>DisplayPort St./St.  7m</t>
  </si>
  <si>
    <t>DisplayPort St./St. 10m</t>
  </si>
  <si>
    <t>DisplayPort-St./HDMI-Ku. 0,15m</t>
  </si>
  <si>
    <t>DVI 24+1 St./DisplayPort-St.  1m</t>
  </si>
  <si>
    <t>DVI 24+1 St./DisplayPort-St.  2m</t>
  </si>
  <si>
    <t>DVI 24+1 St./DisplayPort-St.  3m</t>
  </si>
  <si>
    <t>DVI 24+1 St./Ku.  2m</t>
  </si>
  <si>
    <t>DVI 24+1 St./Ku.  3m</t>
  </si>
  <si>
    <t>DVI 24+1 St./Ku.  5m</t>
  </si>
  <si>
    <t>DVI 24+1 St./Ku. 10m</t>
  </si>
  <si>
    <t>DVI 24+1 St./St.   0,5m</t>
  </si>
  <si>
    <t>DVI 24+1 St./St.   1m</t>
  </si>
  <si>
    <t>DVI 24+1 St./St.  1,5m</t>
  </si>
  <si>
    <t>DVI 24+1 St./St.  2m</t>
  </si>
  <si>
    <t>DVI 24+1 St./St.  3m</t>
  </si>
  <si>
    <t>DVI 24+1 St./St.  5m</t>
  </si>
  <si>
    <t>DVI 24+1 St./St.  7,5m</t>
  </si>
  <si>
    <t>DVI 24+1 St./St. 10m</t>
  </si>
  <si>
    <t>DVI 24+1 St./St. 10m AWG24</t>
  </si>
  <si>
    <t>DVI 24+1 St./St. 15m AWG24</t>
  </si>
  <si>
    <t>DVI 24+1 St./St. 20m AWG24</t>
  </si>
  <si>
    <t>DVI 24+5 St./St.  2m</t>
  </si>
  <si>
    <t>DVI 24+5 St./St.  3m</t>
  </si>
  <si>
    <t>DVI 24+5 St./St.  5m</t>
  </si>
  <si>
    <t>AL1280_</t>
  </si>
  <si>
    <t>AL1300_</t>
  </si>
  <si>
    <t>AL1320_</t>
  </si>
  <si>
    <t>AL1340_</t>
  </si>
  <si>
    <t>AL1360_</t>
  </si>
  <si>
    <t>AL1380_</t>
  </si>
  <si>
    <t>Fehler!</t>
  </si>
  <si>
    <t>VGA-St./VGA-St.  5m</t>
  </si>
  <si>
    <t>VGA-St./VGA-St.  5m Halogenfrei</t>
  </si>
  <si>
    <t>VGA-St./VGA-St.  5m Superflex</t>
  </si>
  <si>
    <t>VGA-St./VGA-St.  6m Superflex</t>
  </si>
  <si>
    <t>VGA-St./VGA-St.  7,5m</t>
  </si>
  <si>
    <t>VGA-St./VGA-St.  7,5m Superflex</t>
  </si>
  <si>
    <t>VGA-St./VGA-St.  8m Superflex</t>
  </si>
  <si>
    <t>VGA-St./VGA-St.  9m Superflex</t>
  </si>
  <si>
    <t>VGA-St./VGA-St. 10m</t>
  </si>
  <si>
    <t>VGA-St./VGA-St. 10m Halogenfrei</t>
  </si>
  <si>
    <t>Kabel 5xBNC-St/dito 25m 0,6/2,8</t>
  </si>
  <si>
    <t>Kabel 4p.-MD-St./4p-MD-Ku. 10m</t>
  </si>
  <si>
    <t>Kabel 3,5 St.KlinkeSt/2xCinch-Kupplung  0,2m</t>
  </si>
  <si>
    <t>AFM BNC-Bu.blau/BNC-Ku. 30cm</t>
  </si>
  <si>
    <t>AFM BNC-Bu.schwarz/BNC-Ku. 30cm</t>
  </si>
  <si>
    <t>AFM BNC-Bu.weiß/BNC-Ku. 30cm</t>
  </si>
  <si>
    <t>AFM BNC-Bu.gelb/BNC-Ku. 30cm</t>
  </si>
  <si>
    <t>AFM BNC-Bu.rot/BNC-St. 30cm</t>
  </si>
  <si>
    <t>AFM BNC-Bu.grün/BNC-St. 30cm</t>
  </si>
  <si>
    <t>AFM BNC-Bu.blau/BNC-St. 30cm</t>
  </si>
  <si>
    <t>AFM BNC-Bu.schwarz/BNC-St. 30cm</t>
  </si>
  <si>
    <t>AFM BNC-Bu.weiß/BNC-St. 30cm</t>
  </si>
  <si>
    <t>AFM BNC-Bu.gelb/BNC-St. 30cm</t>
  </si>
  <si>
    <t>AFM Cinch-Bu.schwarz/löt</t>
  </si>
  <si>
    <t>AFM Cinch-Bu.rot/löt</t>
  </si>
  <si>
    <t>AFM Cinch-Bu.gelb/löt</t>
  </si>
  <si>
    <t>AFM Cinch-Bu.grün/löt</t>
  </si>
  <si>
    <t>AFM Cinch-Bu.blau/löt</t>
  </si>
  <si>
    <t>AFM Cinch-Bu.schwarz/Cinch-Bu.</t>
  </si>
  <si>
    <t>AFM Cinch-Bu.rot/Cinch-Bu.</t>
  </si>
  <si>
    <t>DVI-I-St.+Kl.-St. 30cm</t>
  </si>
  <si>
    <t>DVI-D-St.+Kl.-St. 30cm</t>
  </si>
  <si>
    <t>DVI-D-St.30cm+Kl. lötbar</t>
  </si>
  <si>
    <t>Durchf. Mitte Lu/Ro</t>
  </si>
  <si>
    <t>Durchf. Mitte Lo/Ru</t>
  </si>
  <si>
    <t>Durchf. Ende Lu</t>
  </si>
  <si>
    <t>Durchf. Ende Ru</t>
  </si>
  <si>
    <t>Cinch-Bu.steckbar</t>
  </si>
  <si>
    <t>Schrumpfschlauchbox 4,8mm trans</t>
  </si>
  <si>
    <t>Schrumpfschlauchbox 16,0mm tran</t>
  </si>
  <si>
    <t>Schrumpfschlauchbox 19,0mm tran</t>
  </si>
  <si>
    <t>Schrumpfschlauchbox 25,4mm tran</t>
  </si>
  <si>
    <t>Stecker Klinke 3,5mm stereo abg</t>
  </si>
  <si>
    <t>Kabel Scart-St./4xBNC-St.+2xCin-St. 1,5mIN</t>
  </si>
  <si>
    <t>Crimpzange HDMI</t>
  </si>
  <si>
    <t>AF 7p.XLR-Bu. löt</t>
  </si>
  <si>
    <t>Kabel HDMI-St./HDMI-St. 5m AWG24 HK</t>
  </si>
  <si>
    <t>Kabel 3xCinch-St./dito   0,5m</t>
  </si>
  <si>
    <t>Kabel DisplayPort St./St.  1,5m</t>
  </si>
  <si>
    <t>Kabel 3xCinch-St./dito  3m</t>
  </si>
  <si>
    <t>Kabel Cinch-St./Cinch-St. 1m</t>
  </si>
  <si>
    <t>AFM DVI-D-Bu./DVI-D-Ku. 30cm 24+1</t>
  </si>
  <si>
    <t>AFM Cinch-Bu.schwarz/C-St. 30cm</t>
  </si>
  <si>
    <t>AFM Cinch-Bu.rot/C-St. 30cm</t>
  </si>
  <si>
    <t>AFM Cinch-Bu.gelb/C-St. 30cm</t>
  </si>
  <si>
    <t>AFM Cinch-Bu.grün/C-St. 30cm</t>
  </si>
  <si>
    <t>AFM Cinch-Bu.blau/C-St. 30cm</t>
  </si>
  <si>
    <t>AFM Cinch-Bu.gelb/BNC-Ku. 30cm</t>
  </si>
  <si>
    <t>AFM Cinch-Bu.gelb/BNC-St. 30cm</t>
  </si>
  <si>
    <t>AFM 4p.-MD-Bu./löt</t>
  </si>
  <si>
    <t>AF Taster/LED, 2xSchließer, rot, lötbar</t>
  </si>
  <si>
    <t>j</t>
  </si>
  <si>
    <t>AFM DVI-I-Bu.+Klinke DVI-D-S+Kl-St 30cm</t>
  </si>
  <si>
    <t xml:space="preserve">Firma: </t>
  </si>
  <si>
    <t>Zusammenstellung</t>
  </si>
  <si>
    <t xml:space="preserve">Ort: </t>
  </si>
  <si>
    <t>ArtikelNr.</t>
  </si>
  <si>
    <t>Menge</t>
  </si>
  <si>
    <t>TE</t>
  </si>
  <si>
    <t xml:space="preserve">Ansprechpartner: </t>
  </si>
  <si>
    <t xml:space="preserve">Email-Adresse: </t>
  </si>
  <si>
    <t xml:space="preserve">Auftragsnummer: </t>
  </si>
  <si>
    <t xml:space="preserve">Kommission: </t>
  </si>
  <si>
    <t>Ja</t>
  </si>
  <si>
    <t>Texte</t>
  </si>
  <si>
    <t>VGA-Buchse</t>
  </si>
  <si>
    <t>Art.Nr.</t>
  </si>
  <si>
    <t>Nein</t>
  </si>
  <si>
    <t>Kabel VGA-St./VGA-St. 15m Halogenfrei</t>
  </si>
  <si>
    <t>AFM  Wandgehäuse 125mm 20TE sw</t>
  </si>
  <si>
    <t>AFM  Wandgehäuse 215mm 36TE gr</t>
  </si>
  <si>
    <t>Kabel DVI 24+1 St./St. 20m AWG24</t>
  </si>
  <si>
    <t>Kabel 3,5 St.KlinkeSt/2xCinch-Stecker  2,5m</t>
  </si>
  <si>
    <t>Kabel DVI St./5xBNC-St. 3m</t>
  </si>
  <si>
    <t>Buchse</t>
  </si>
  <si>
    <t>AF BNC-Bu. rot löt</t>
  </si>
  <si>
    <t>AF BNC-Bu. grün löt</t>
  </si>
  <si>
    <t>AF BNC-Bu. blau löt</t>
  </si>
  <si>
    <t>AF BNC-Bu. schwarz löt</t>
  </si>
  <si>
    <t>AF BNC-Bu. weiß löt</t>
  </si>
  <si>
    <t>AF BNC-Bu. gelb löt</t>
  </si>
  <si>
    <t>AF BNC-Bu. rot steckbar</t>
  </si>
  <si>
    <t>AF BNC-Bu. grün steckbar</t>
  </si>
  <si>
    <t>AF BNC-Bu. blau steckbar</t>
  </si>
  <si>
    <t>AF BNC-Bu. schwarz steckbar</t>
  </si>
  <si>
    <t>AF BNC-Bu. weiß steckbar</t>
  </si>
  <si>
    <t>AF BNC-Bu. gelb steckbar</t>
  </si>
  <si>
    <t>AF BNC-Bu. rot BNC-Ku. 30cm</t>
  </si>
  <si>
    <t>3xCinch-St./dito 3m</t>
  </si>
  <si>
    <t>3xCinch-St./dito 40m</t>
  </si>
  <si>
    <t>3xCinch-St./dito 5m</t>
  </si>
  <si>
    <t>3xCinch-St./dito 7,5m</t>
  </si>
  <si>
    <t>4p.-MD-Ku./2xBNC-Ku. 0,2m</t>
  </si>
  <si>
    <t>4p.-MD-Ku./2xBNC-Ku. 1m</t>
  </si>
  <si>
    <t>Kabel 3,5 St.KlinkeSt/dito 50m</t>
  </si>
  <si>
    <t>Kabel 3,5 St.KlinkeSt/dito 60m</t>
  </si>
  <si>
    <t>Kabel VGA-St./VGA-St. 40m Superflex</t>
  </si>
  <si>
    <t>Kabel VGA-Ku.oG/VGA-Ku. 0,4m Superflex</t>
  </si>
  <si>
    <t>Kabel VGA-Ku.oG/VGA-St. 0,4m Superflex</t>
  </si>
  <si>
    <t>Kabel 3,5 St.KlinkeSt/dito 35m</t>
  </si>
  <si>
    <t>Kabel VGA-St./VGA-St. 17m Superflex</t>
  </si>
  <si>
    <t>Kabel 3,5 St.KlinkeSt/2xCinch-Stecker 35m</t>
  </si>
  <si>
    <t>Kabel BNC-St./SMB-Ku.20m</t>
  </si>
  <si>
    <t>BNC-Kabel dünn  4,5m</t>
  </si>
  <si>
    <t>Kabel BNC-St./SMB-Ku. 1m</t>
  </si>
  <si>
    <t>Kabel BNC-St./SMB-Ku.4,5m</t>
  </si>
  <si>
    <t>6p.-MD-St./6p-MD-Ku. 0,5m</t>
  </si>
  <si>
    <t>6p.-MD-St./6p-MD-Ku. 10m</t>
  </si>
  <si>
    <t>6p.-MD-St./6p-MD-Ku. 15m</t>
  </si>
  <si>
    <t>6p.-MD-St./6p-MD-Ku. 1m</t>
  </si>
  <si>
    <t>6p.-MD-St./6p-MD-Ku. 20m</t>
  </si>
  <si>
    <t>6p.-MD-St./6p-MD-Ku. 2m</t>
  </si>
  <si>
    <t>6p.-MD-St./6p-MD-Ku. 3m</t>
  </si>
  <si>
    <t>6p.-MD-St./6p-MD-Ku. 5m</t>
  </si>
  <si>
    <t>6p.-MD-St./6p-MD-Ku. 7,5m</t>
  </si>
  <si>
    <t>Kabel DVI 24+1 St./St.  15m Halogenfrei</t>
  </si>
  <si>
    <t>HDMI Hybrid-Kabel St./St. 20m</t>
  </si>
  <si>
    <t>Kabel VGA-St./5xBNC-Ku. + 6pol-XLR-Kupplung 0,5m</t>
  </si>
  <si>
    <t>Kabel HDMI-St./HDMI-St. 6m AWG24 HK</t>
  </si>
  <si>
    <t>Kabel 3,5-4pol Klinkentecker/3,5-4pol-Kupplung 7,5</t>
  </si>
  <si>
    <t>AF USB-A-3.0-Bu./USB-A-3.0-Bu.</t>
  </si>
  <si>
    <t>AF HDMI-Bu./St. 30cm AWG24</t>
  </si>
  <si>
    <t>AF HDMI-Bu./offenes Ende 30cm AWG24</t>
  </si>
  <si>
    <t>AF Taster, 1xUm, LED-blau, Edelstahl, 18mm, Löt</t>
  </si>
  <si>
    <t>AF Taster, 1xUm, LED-blau, Edelstahl, 18mm, 30cm</t>
  </si>
  <si>
    <t>AF Taster, 1xUm, LED-blau, Edelstahl, 22mm, Löt</t>
  </si>
  <si>
    <t>AF Taster, 1xUm, LED-blau, Edelstahl, 22mm, 30cm</t>
  </si>
  <si>
    <t>AF Taster, 1xUm, ohne LED, Edelstahl, 22mm, Löt</t>
  </si>
  <si>
    <t>AF Taster, 1xUm, ohne LED, Edelstahl, 22mm, 30cm</t>
  </si>
  <si>
    <t>zusätzliche Kabellänge 10pol-Flachbandleitung</t>
  </si>
  <si>
    <t>AFM RJ69-Bu./RJ69-St. 30cm</t>
  </si>
  <si>
    <t>AFM SC-Simplex-Bu./Bu. Multimode</t>
  </si>
  <si>
    <t>AFM VGA-Bu.+Klinke/5xBNC-Ku. 30cm+Kl.-löt+6pol-XLR</t>
  </si>
  <si>
    <t>AFM 3,5-Klinkenbu.-4p. mit 30cm Kabel auf 4p.Kup.</t>
  </si>
  <si>
    <t>Cat.6-Patchkabel</t>
  </si>
  <si>
    <t>Geflechtschlauch offen selbsteinrollend 25mm schwa</t>
  </si>
  <si>
    <t>Geflechtschlauch offen selbsteinrollend 29mm schwa</t>
  </si>
  <si>
    <t>Flachbandkabel 4pol RM1,27 farbig</t>
  </si>
  <si>
    <t>AF4T 12p.Neutrik/Cat.5+AE 0,3m</t>
  </si>
  <si>
    <t>AF7T 12p.Neutrik/Cat.5+AEH 0,3m</t>
  </si>
  <si>
    <t>Kabel 12p.Neutrik/Cat.5+2xAE 2m</t>
  </si>
  <si>
    <t>Kabel 12p.Neutrik/Cat.5+2xAE 1m</t>
  </si>
  <si>
    <t>AF7T VGA-Bu/5xBNC-Ku 0,3m</t>
  </si>
  <si>
    <t>AF7T VGA-Bu/5xBNC-St 0,3m</t>
  </si>
  <si>
    <t>AF7T VGA-Bu/VGA-Ku 0,3m</t>
  </si>
  <si>
    <t>AF7T VGA-Bu/VGA-St 0,3m</t>
  </si>
  <si>
    <t>AF7T 3.5-Bu/3.5-Ku 0,3m</t>
  </si>
  <si>
    <t>AF7T 3.5-Bu/3.5-St 0,3m</t>
  </si>
  <si>
    <t>AF7T 3.5-Bu/2xCi-Ku 0,3m</t>
  </si>
  <si>
    <t>AF7T 3.5-Bu/2xCi-St 0,3m</t>
  </si>
  <si>
    <t>AF7T BNC-Bu/BNC-Bu</t>
  </si>
  <si>
    <t>AF7T BNC-Bu/BNC-Ku 0,3m</t>
  </si>
  <si>
    <t>AF7T BNC-Bu/BNC-St 0,3m</t>
  </si>
  <si>
    <t>AF7T 4p-MD-Bu/2xBNC-Ku 0,3m</t>
  </si>
  <si>
    <t>AF7T 4p-MD-Bu/2xBNC-St 0,3m</t>
  </si>
  <si>
    <t>AF7T 4p-MD-Bu/4p-MD-Ku 0,3m</t>
  </si>
  <si>
    <t>AF7T 4p-MD-Bu/4p-MD-St 0,3m</t>
  </si>
  <si>
    <t>AF7T RJ45-Bu/RJ45-St 0,3m</t>
  </si>
  <si>
    <t>AF7T 2x6p-MD-Bu/6p-MD-St 0,3m</t>
  </si>
  <si>
    <t>AF4T 12p.Neutrik/Cat.5+AE 0,5m</t>
  </si>
  <si>
    <t>Kabel 12p.Neutrik/Cat.5+2xAE 4m</t>
  </si>
  <si>
    <t>Kabel 12p.Neutrik/Cat.5+2xAE 3m</t>
  </si>
  <si>
    <t>Kabel 12p.Neutrik/Cat.5+2xA 2,5</t>
  </si>
  <si>
    <t>AF7T 2xVGA-Bu/VGA-St 0,3m</t>
  </si>
  <si>
    <t>AF7T 2xRJ45-Bu/RJ45-St 0,3m</t>
  </si>
  <si>
    <t>AF7T USB-A--Bu/USB-A-St 0,3m</t>
  </si>
  <si>
    <t>AF7T 2xUSB-A-Bu/USB-A-St 0,3m</t>
  </si>
  <si>
    <t>AF14TE 2xSchukosteckdose 30cm</t>
  </si>
  <si>
    <t>AF7T 3p-XLR-Bu./XLR-St. St 0,3m</t>
  </si>
  <si>
    <t>AF7T 12p.Neutrik/12p.-St. 0,3m</t>
  </si>
  <si>
    <t>Kabel 12p.Neutrik/Cat.5+2xAE 5m</t>
  </si>
  <si>
    <t>AF7T HDMI-Buchse auf HDMI-Stecker 0,3m</t>
  </si>
  <si>
    <t>Kabel 12p.Neutrik/Cat.5 Stecker 2,5m</t>
  </si>
  <si>
    <t>AF Tischeinbaufeld klein</t>
  </si>
  <si>
    <t>VGA-St./VGA-Ku.  0,3m Superflex</t>
  </si>
  <si>
    <t>Taster</t>
  </si>
  <si>
    <t>Anschlussfeld 19" 2HE</t>
  </si>
  <si>
    <t>Stecker 4pin-Mini-DIN hh</t>
  </si>
  <si>
    <t>Kupplung 6pin-Mini-DIN hh</t>
  </si>
  <si>
    <t>Stecker 6pin-Mini-DIN hh</t>
  </si>
  <si>
    <t>Kupplung 4pin-Mini-DIN hh</t>
  </si>
  <si>
    <t>Stecker 4pin-Mini-DIN ls</t>
  </si>
  <si>
    <t>Stecker Cinch gelb ls</t>
  </si>
  <si>
    <t>Stecker Cinch rot ls</t>
  </si>
  <si>
    <t>Stecker Cinch schwarz ls</t>
  </si>
  <si>
    <t>Kupplung Cinch gelb ls</t>
  </si>
  <si>
    <t>Kupplung Cinch rot ls</t>
  </si>
  <si>
    <t>Kupplung Cinch schwarz ls</t>
  </si>
  <si>
    <t>Einbaubuchse XLR 3pol schwarz-g</t>
  </si>
  <si>
    <t>Sub-D Metallhaube  9pol Typ H</t>
  </si>
  <si>
    <t>Kabel BNC-S.2xCinch-S.dito 7,5m</t>
  </si>
  <si>
    <t>Kabel BNC-S.2xCinch-S.dito 10m</t>
  </si>
  <si>
    <t>Kabel BNC-S.2xCinch-S.dito 15m</t>
  </si>
  <si>
    <t>Kabel BNC-S.2xCinch-S.dito 20m</t>
  </si>
  <si>
    <t>Kabel Cinch-St./Cinch-St.10m</t>
  </si>
  <si>
    <t>Kabel Cinch-St./Cinch-St.15m</t>
  </si>
  <si>
    <t>Kabel Cinch-St./Cinch-St.20m</t>
  </si>
  <si>
    <t>Kabel 2xCinch-St./dito 10m</t>
  </si>
  <si>
    <t>Kabel 2xCinch-St./dito 15m</t>
  </si>
  <si>
    <t>Kabel 2xCinch-St./dito 20m</t>
  </si>
  <si>
    <t>Kabel 3xCinch-St./dito 10m</t>
  </si>
  <si>
    <t>Kabel 3xCinch-St./dito 15m</t>
  </si>
  <si>
    <t>Kabel 3xCinch-St./dito 20m</t>
  </si>
  <si>
    <t>Kabel 3,5 St.KlinkeSt/dito  1m</t>
  </si>
  <si>
    <t>Kabel 3,5 St.KlinkeSt/dito  2m</t>
  </si>
  <si>
    <t>Kabel 3,5 St.KlinkeSt/dito  3m</t>
  </si>
  <si>
    <t>Kabel 3,5 St.KlinkeSt/dito  5m</t>
  </si>
  <si>
    <t>Summe TE 15</t>
  </si>
  <si>
    <t>Modulreihe - 4</t>
  </si>
  <si>
    <t>Frei 1620</t>
  </si>
  <si>
    <t>Taster mit LED</t>
  </si>
  <si>
    <t>AF Schalter/LED, 2xSchließer, grün, Lötanschluss</t>
  </si>
  <si>
    <t>AF Schalter/LED, 2xSchließer, rot, 30cm, offen</t>
  </si>
  <si>
    <t>AF Schalter/LED, 2xSchließer, grün, 30cm, offen</t>
  </si>
  <si>
    <t>AF Taster, 1xUmschalter, vernickelt, Lötanschluss</t>
  </si>
  <si>
    <t>AF Taster, 1xUmschalter, vernickelt, 30cm</t>
  </si>
  <si>
    <t>AF Einbaudose Kaltgeräte, Steckanschluss</t>
  </si>
  <si>
    <t>AF Einbaudose Kaltgeräte 3m</t>
  </si>
  <si>
    <t>AF Einbaustecker Kaltgeräte, Steckanschluss</t>
  </si>
  <si>
    <t>AF Einbaustecker Kaltgeräte 3m</t>
  </si>
  <si>
    <t>AFM 15p.Sub-D-St./löt</t>
  </si>
  <si>
    <t>AFM USB-B-Bu./USB-A-Ku. 30cm</t>
  </si>
  <si>
    <t>AFM 7p.XLR-Bu./löt</t>
  </si>
  <si>
    <t>AFM 6p.XLR-Bu./Lüsterkl. 30cm</t>
  </si>
  <si>
    <t>AFM DVI-Bu./DVI-Ku. 20cm 24+5</t>
  </si>
  <si>
    <t>AFM VGA-St./löt</t>
  </si>
  <si>
    <t>AFM DVI-Bu.+Klinke-Bu. auf DVI-Bu.+Klinken-Bu.</t>
  </si>
  <si>
    <t>AFM VGA-Stecker/5xBNC-Stecker 30cm</t>
  </si>
  <si>
    <t>AFM 4p.-MD-Buchse steckbar</t>
  </si>
  <si>
    <t>AFM USB-B-Bu./löt</t>
  </si>
  <si>
    <t>AFM USB-B-Bu./USB-B-Bu.</t>
  </si>
  <si>
    <t>AFM USB-A-Bu./USB-B-Bu.</t>
  </si>
  <si>
    <t>AFM Taster, 1xUmschalter, vernickelt, lötbar</t>
  </si>
  <si>
    <t>AFM Taster, 1xUmschalter, vernickelt, 30cm</t>
  </si>
  <si>
    <t>AFM Antenneneinbaustecker, Lötanschluss</t>
  </si>
  <si>
    <t>AFM Antenneneinbaubuchse, Lötanschluss</t>
  </si>
  <si>
    <t>AFM Antennen-F, Durchgangsverbinder</t>
  </si>
  <si>
    <t>AFM Antennen-F, Lötanschluss</t>
  </si>
  <si>
    <t>AFM VGA-Stecker offenes Kabelende 30cm</t>
  </si>
  <si>
    <t>zusätzliche Kabellänge Audio 6mm</t>
  </si>
  <si>
    <t>zusätzliche Kabellänge Cat.5+Strom</t>
  </si>
  <si>
    <t>zusätzliche Kabellänge Cat.5</t>
  </si>
  <si>
    <t>zusätzliche Kabellänge S-Video</t>
  </si>
  <si>
    <t>zusätzliche Kabellänge Video 3mm</t>
  </si>
  <si>
    <t>zusätzliche Kabellänge Audio-stereo</t>
  </si>
  <si>
    <t>zusätzliche Kabellänge Audio 3mm</t>
  </si>
  <si>
    <t>zusätzliche Kabellänge 8pol-Steuerleitung</t>
  </si>
  <si>
    <t>(4TE)</t>
  </si>
  <si>
    <t>AFM 12p.-Minicon-Bu./Lötanschluss</t>
  </si>
  <si>
    <t>Meter</t>
  </si>
  <si>
    <t>ç</t>
  </si>
  <si>
    <t xml:space="preserve">Montage &amp; Beschriftung </t>
  </si>
  <si>
    <t>Artikel-Text  -  Anschlussfeld</t>
  </si>
  <si>
    <t>Artikel-Text  -  Module</t>
  </si>
  <si>
    <t>zusätzliche Kabellänge</t>
  </si>
  <si>
    <t>AFM</t>
  </si>
  <si>
    <t>zzgl. MwSt.</t>
  </si>
  <si>
    <t>Datenaufbereitung</t>
  </si>
  <si>
    <t>Menge Module 4</t>
  </si>
  <si>
    <t>Kabellänge (Meter) 5</t>
  </si>
  <si>
    <t>Artikel-Nr. 6</t>
  </si>
  <si>
    <t>TE 7</t>
  </si>
  <si>
    <t>Einzel-Preis 8</t>
  </si>
  <si>
    <t>Artikel-Nr. Zusatzkabel - 1  9</t>
  </si>
  <si>
    <t>zusätzliche Kabellänge /m 10</t>
  </si>
  <si>
    <t>Artikel-Nr. Zusatzkabel Audio  11</t>
  </si>
  <si>
    <t>zusätzliche Kabellänge Audio /m 12</t>
  </si>
  <si>
    <t>Modulreihe - 2</t>
  </si>
  <si>
    <t>Modulreihe - 1</t>
  </si>
  <si>
    <t>Modulreihe - 3</t>
  </si>
  <si>
    <t>Kabel</t>
  </si>
  <si>
    <t>N</t>
  </si>
  <si>
    <t>J</t>
  </si>
  <si>
    <t xml:space="preserve"> Abzug Standard-Kabellänge 3</t>
  </si>
  <si>
    <t>Modul ausgewählt 2</t>
  </si>
  <si>
    <t>Laufende Nummer 1</t>
  </si>
  <si>
    <t>Zusätzliche Kabellänge 14</t>
  </si>
  <si>
    <t>Summe aller ausgewählten Module:</t>
  </si>
  <si>
    <t>Kabel 4p.-MD-St./2xBNC-Ku. 0,5m</t>
  </si>
  <si>
    <t>AFM HDMI-Bu.-Keystone/Ku.30cm</t>
  </si>
  <si>
    <t>Keyst.-Ku.-Winkel 30cm</t>
  </si>
  <si>
    <t>á</t>
  </si>
  <si>
    <t>VGA/St./3,5Kl.</t>
  </si>
  <si>
    <t>Frei 800</t>
  </si>
  <si>
    <t>3,5Kl.-Bu./Ster.</t>
  </si>
  <si>
    <t>Frei 1060</t>
  </si>
  <si>
    <t>zusätzliche Kabellänge RGB-Mini-Kabel</t>
  </si>
  <si>
    <t>3xCinch-Ku. 30cm</t>
  </si>
  <si>
    <t>2xCinch-St./dito 3m</t>
  </si>
  <si>
    <t>2xCinch-St./dito 3m lowco</t>
  </si>
  <si>
    <t>2xCinch-St./dito 5m</t>
  </si>
  <si>
    <t>2xCinch-St./dito 7,5m</t>
  </si>
  <si>
    <t>3,5 St.KlinkeKu/2xCinch-Stecker  0,2m</t>
  </si>
  <si>
    <t>3,5 St.KlinkeSt/2xCinch-Kupplung  0,2m</t>
  </si>
  <si>
    <t>3,5 St.KlinkeSt/2xCinch-Stecker   0,5m</t>
  </si>
  <si>
    <t>3,5 St.KlinkeSt/2xCinch-Stecker   1m</t>
  </si>
  <si>
    <t>3,5 St.KlinkeSt/2xCinch-Stecker   2m</t>
  </si>
  <si>
    <t>3,5 St.KlinkeSt/2xCinch-Stecker  2,5m</t>
  </si>
  <si>
    <t>3,5 St.KlinkeSt/2xCinch-Stecker  3m</t>
  </si>
  <si>
    <t>3,5 St.KlinkeSt/2xCinch-Stecker  5m</t>
  </si>
  <si>
    <t>3,5 St.KlinkeSt/2xCinch-Stecker  6m</t>
  </si>
  <si>
    <t>3,5 St.KlinkeSt/2xCinch-Stecker  7,5m</t>
  </si>
  <si>
    <t>3,5 St.KlinkeSt/2xCinch-Stecker 10m</t>
  </si>
  <si>
    <t>3,5 St.KlinkeSt/2xCinch-Stecker 15m</t>
  </si>
  <si>
    <t>3,5 St.KlinkeSt/2xCinch-Stecker 20m</t>
  </si>
  <si>
    <t>3,5 St.KlinkeSt/2xCinch-Stecker 35m</t>
  </si>
  <si>
    <t>3,5 St.KlinkeSt/dito  1,5m</t>
  </si>
  <si>
    <t>3,5 St.KlinkeSt/dito  1m</t>
  </si>
  <si>
    <t>3,5 St.KlinkeSt/dito  2m</t>
  </si>
  <si>
    <t>3,5 St.KlinkeSt/dito  3m</t>
  </si>
  <si>
    <t>3,5 St.KlinkeSt/dito  5m</t>
  </si>
  <si>
    <t>3,5 St.KlinkeSt/dito 0,5m</t>
  </si>
  <si>
    <t>3,5 St.KlinkeSt/dito 10m</t>
  </si>
  <si>
    <t>3,5 St.KlinkeSt/dito 12m</t>
  </si>
  <si>
    <t>3,5 St.KlinkeSt/dito 15m</t>
  </si>
  <si>
    <t>3,5 St.KlinkeSt/dito 20m</t>
  </si>
  <si>
    <t>3,5 St.KlinkeSt/dito 25m</t>
  </si>
  <si>
    <t>3,5 St.KlinkeSt/dito 30m</t>
  </si>
  <si>
    <t>3,5 St.KlinkeSt/dito 35m</t>
  </si>
  <si>
    <t>3,5 St.KlinkeSt/dito 50m</t>
  </si>
  <si>
    <t>3,5 St.KlinkeSt/dito 60m</t>
  </si>
  <si>
    <t>3,5 St.KlinkeSt/dito 7,5m</t>
  </si>
  <si>
    <t>3,5 St.KlinkeSt/KlKu. 10m</t>
  </si>
  <si>
    <t>3,5 St.KlinkeSt/KlKu. 15m</t>
  </si>
  <si>
    <t>3,5 St.KlinkeSt/KlKu. 20m</t>
  </si>
  <si>
    <t>3,5 St.KlinkeSt/KlKu. 5m</t>
  </si>
  <si>
    <t>3,5 St.KlinkeSt/KlKu. 6m</t>
  </si>
  <si>
    <t>3p.XLR-Ku./Cinch-St. 0,5m</t>
  </si>
  <si>
    <t>3p.XLR-Ku./Cinch-St. 10m</t>
  </si>
  <si>
    <t>3p.XLR-Ku./Cinch-St. 15m</t>
  </si>
  <si>
    <t>3p.XLR-Ku./Cinch-St. 1m</t>
  </si>
  <si>
    <t>3p.XLR-Ku./Cinch-St. 20m</t>
  </si>
  <si>
    <t>3p.XLR-Ku./Cinch-St. 25m</t>
  </si>
  <si>
    <t>3p.XLR-Ku./Cinch-St. 2m</t>
  </si>
  <si>
    <t>3p.XLR-Ku./Cinch-St. 3m</t>
  </si>
  <si>
    <t>3p.XLR-Ku./Cinch-St. 5m</t>
  </si>
  <si>
    <t>3p.XLR-Ku./Cinch-St. 7,5m</t>
  </si>
  <si>
    <t>3p.XLR-St./3p.XLR-Ku. 1m</t>
  </si>
  <si>
    <t>DVI-I-Bu.+Klinke DVI-D-Ku+Kl-Ku 30cm</t>
  </si>
  <si>
    <t>7p.XLR-Bu./Lüsterkl. 30cm</t>
  </si>
  <si>
    <t>4p.XLR-Bu. 4p.XLR-St. 30cm</t>
  </si>
  <si>
    <t>Option XLR-Modul farbliche Kennzeichnung</t>
  </si>
  <si>
    <t>AFM  Wandkanal schräg 24TE</t>
  </si>
  <si>
    <t>Kabel 9p.-St./9p-Ku. 4m</t>
  </si>
  <si>
    <t>Kabel VGA-St./VGA-St.  9m Superflex</t>
  </si>
  <si>
    <t>Kabel VGA-St./VGA-St. 11m Superflex</t>
  </si>
  <si>
    <t>Kabel VGA-St./VGA-St. 13m Superflex</t>
  </si>
  <si>
    <t>Kabel 9p.-Ku./9p-Ku. 10m</t>
  </si>
  <si>
    <t>Kabel 9p.-Ku./9p-Ku. 7,5m</t>
  </si>
  <si>
    <t>Kabel 9p.-Ku./9p-Ku. 1m</t>
  </si>
  <si>
    <t>Kabel VGA-St./VGA-St. 35m Superflex</t>
  </si>
  <si>
    <t>Kabel VGA-Ku./5xBNC-St. 10m Superflex</t>
  </si>
  <si>
    <t>Kabel HDMI-St./DVI 18+1 St.  5m</t>
  </si>
  <si>
    <t>Kabel DVI St./5xBNC-St. 0,5m</t>
  </si>
  <si>
    <t>Kabel DVI 24+5 St./VGA-St.  2,5m</t>
  </si>
  <si>
    <t>Kabel DVI 24+5 St./VGA-St.  5m</t>
  </si>
  <si>
    <t>Kabel DVI 24+5 St./VGA-St. 10m</t>
  </si>
  <si>
    <t>Kabel DVI 24+5 St./VGA-St. 15m</t>
  </si>
  <si>
    <t>Kabel DVI 24+5 St./VGA-St. 20m</t>
  </si>
  <si>
    <t>beleuchtet / beschriftbar</t>
  </si>
  <si>
    <t>Taster 18x18</t>
  </si>
  <si>
    <t>Taster 24x18</t>
  </si>
  <si>
    <t>Beschriftung</t>
  </si>
  <si>
    <t>Beschriftung Taster</t>
  </si>
  <si>
    <t>AFM  Beschriftung Taster 18x18 und 24x18</t>
  </si>
  <si>
    <t>zusätzliche Kabellänge DisplayPort</t>
  </si>
  <si>
    <t>Stecker, RJ45 EtherCon, Neutrik, Crimpversion</t>
  </si>
  <si>
    <t>Kabeltülle Braun N-BXX-1</t>
  </si>
  <si>
    <t>Kabeltülle Rot N-BXX-2</t>
  </si>
  <si>
    <t>Kabeltülle Orange N-BXX-3</t>
  </si>
  <si>
    <t>Kabeltülle Gelb N-BXX-4</t>
  </si>
  <si>
    <t>Kabeltülle Grün N-BXX-5</t>
  </si>
  <si>
    <t>Kabeltülle Blau N-BXX-6</t>
  </si>
  <si>
    <t>Kabeltülle Violett N-BXX-7</t>
  </si>
  <si>
    <t>Kabeltülle Grau N-BXX-8</t>
  </si>
  <si>
    <t>Adapter DVI-I Stecker/DVI-I Kuppl., 90° nach unten</t>
  </si>
  <si>
    <t>Adapter HDMI-Kuppl./DVI-Stecker 180°</t>
  </si>
  <si>
    <t>Adapter HDMI Winkel Stecker/Buchse runter</t>
  </si>
  <si>
    <t>Kabeltülle Weiss N-BXX-9</t>
  </si>
  <si>
    <t>Spiralschlauch PE 3</t>
  </si>
  <si>
    <t>Spiralschlauch PE 6</t>
  </si>
  <si>
    <t>Spiralschlauch PE 22</t>
  </si>
  <si>
    <t>Einbaubuchse Cinch in D-Bohrung, schwarz</t>
  </si>
  <si>
    <t>Einbaubuchse Cinch in D-Bohrung, rot</t>
  </si>
  <si>
    <t>Adapter VGA Winkel Stecker/Buchse rauf</t>
  </si>
  <si>
    <t>Adapter VGA Winkel Stecker/Buchse runter</t>
  </si>
  <si>
    <t>Kantenschutzprofil 0,8-1,0mm natur</t>
  </si>
  <si>
    <t>ABDECKKAPPE SC/SC BUCHSE</t>
  </si>
  <si>
    <t>Federleiste 4pol für Rafi Taster</t>
  </si>
  <si>
    <t>HDMI-Repeater bis 80m Kabellänge</t>
  </si>
  <si>
    <t>HDMI- Tester 2teilig</t>
  </si>
  <si>
    <t>Kabel VGA-St./VGA-Ku.  0,3m Superflex</t>
  </si>
  <si>
    <t>Bitte rufen Sie uns an!     Tel.: 06036/980251    Email: info@heidekabel.de</t>
  </si>
  <si>
    <t xml:space="preserve">Sonderausführungen </t>
  </si>
  <si>
    <t>Kabel 9p.-St./9p-St. 7,5m</t>
  </si>
  <si>
    <t>Kabel 9p.-St./9p-St. 10m</t>
  </si>
  <si>
    <t>Kabel 9p.-St./9p-St. 15m</t>
  </si>
  <si>
    <t>Kabel 9p.-St./9p-St. 20m</t>
  </si>
  <si>
    <t>Kabel 9p.-St./9p-St. 25m</t>
  </si>
  <si>
    <t>Kabel 9p.-St./9p-Ku. 0,5m</t>
  </si>
  <si>
    <t>Kabel 9p.-St./9p-Ku. 1m</t>
  </si>
  <si>
    <t>Kabel 9p.-St./9p-Ku. 2m</t>
  </si>
  <si>
    <t>Kabel 9p.-St./9p-Ku. 3m</t>
  </si>
  <si>
    <t>Kabel 9p.-St./9p-Ku. 5m</t>
  </si>
  <si>
    <t>Kabel 9p.-St./9p-Ku. 7,5m</t>
  </si>
  <si>
    <t>Kabel 9p.-St./9p-Ku. 10m</t>
  </si>
  <si>
    <t>Kabel 9p.-St./9p-Ku. 15m</t>
  </si>
  <si>
    <t>Kabel 9p.-St./9p-Ku. 20m</t>
  </si>
  <si>
    <t>Kabel 9p.-St./9p-Ku. 25m</t>
  </si>
  <si>
    <t>Kabel VGA-Ku./5xBNC-St.  0,2m</t>
  </si>
  <si>
    <t>Kabel VGA-St./5xBNC-Ku. 0,2m</t>
  </si>
  <si>
    <t>Kabel 4p.-MD-St./2xBNC-St. 0,2m</t>
  </si>
  <si>
    <t>Kabel 4p.-MD-St./2xBNC-St. 0,5m</t>
  </si>
  <si>
    <t>Kabel 4p.-MD-St./2xBNC-St. 1m</t>
  </si>
  <si>
    <t>Kabel 4p.-MD-St./2xBNC-St. 2m</t>
  </si>
  <si>
    <t>Kabel 4p.-MD-St./2xBNC-St. 3m</t>
  </si>
  <si>
    <t>RJ45 steckbar</t>
  </si>
  <si>
    <t>Kabel VGA-St./VGA-St. 22m Superflex</t>
  </si>
  <si>
    <t>Kabel DVI 18+1 St./St. 25m AWG24</t>
  </si>
  <si>
    <t>Kabel DVI 18+1 St./St. 30m AWG24</t>
  </si>
  <si>
    <t>Kabel DVI 18+1 St./St. 35m AWG24</t>
  </si>
  <si>
    <t>Kabel USB-A-St./USB-B-St. 1,8m</t>
  </si>
  <si>
    <t>BNC-Kabel dünn  0,25m</t>
  </si>
  <si>
    <t>Kabel DVI-Stecker auf VGA-Stecker +HDMI-Stecker 2m</t>
  </si>
  <si>
    <t>Kabel DVI 24+5 St./VGA-St.  3m</t>
  </si>
  <si>
    <t>Kabel HDMI-St./HDMI-St. 0,5m AWG24 HK</t>
  </si>
  <si>
    <t>Kabel 3,5-4pol Klinketecker/3,5-4pol-Kupplung  5m</t>
  </si>
  <si>
    <t>Kabel VGA-St./VGA-Ku. 18m Superflex</t>
  </si>
  <si>
    <t>Kabel HDMI-St./HDMI-St. 12m AWG24 HK</t>
  </si>
  <si>
    <t>Kabel Kat.6 25m S/STP  grau</t>
  </si>
  <si>
    <t>Kabel DVI 24+1 St./St.  5m Halogenfrei</t>
  </si>
  <si>
    <t>Kabel DVI 24+1 St./St.  10m Halogenfrei</t>
  </si>
  <si>
    <t>Schrumpfschlauchbox 3,2mm sw</t>
  </si>
  <si>
    <t>Schrumpfschlauchbox 4,8mm sw</t>
  </si>
  <si>
    <t>Schrumpfschlauchbox 6,4mm sw</t>
  </si>
  <si>
    <t>Schrumpfschlauchbox 9,5mm sw</t>
  </si>
  <si>
    <t>Kat.6  1m S/STP  grau</t>
  </si>
  <si>
    <t>Kat.6  2m S/STP  grau</t>
  </si>
  <si>
    <t>Kat.6  3m S/STP  grau</t>
  </si>
  <si>
    <t>Kabel Kat.5e  0,5m S/FTP  grau</t>
  </si>
  <si>
    <t>Kabel Kat.5e  1m S/FTP  grau</t>
  </si>
  <si>
    <t>4p.-MD-Ku./2xBNC-St. 0,2m</t>
  </si>
  <si>
    <t>4p.-MD-St./2xBNC-Ku. 0,2m</t>
  </si>
  <si>
    <t>4p.-MD-St./2xBNC-Ku. 0,5m</t>
  </si>
  <si>
    <t>4p.-MD-St./2xBNC-Ku. 1,5m</t>
  </si>
  <si>
    <t>4p.-MD-St./2xBNC-Ku. 1m</t>
  </si>
  <si>
    <t>4p.-MD-St./2xBNC-Ku. 2m</t>
  </si>
  <si>
    <t>4p.-MD-St./2xBNC-St. 0,2m</t>
  </si>
  <si>
    <t>4p.-MD-St./2xBNC-St. 0,5m</t>
  </si>
  <si>
    <t>4p.-MD-St./2xBNC-St. 10m</t>
  </si>
  <si>
    <t>4p.-MD-St./2xBNC-St. 15m</t>
  </si>
  <si>
    <t>4p.-MD-St./2xBNC-St. 1m</t>
  </si>
  <si>
    <t>4p.-MD-St./2xBNC-St. 2,5m</t>
  </si>
  <si>
    <t>4p.-MD-St./2xBNC-St. 20m</t>
  </si>
  <si>
    <t>4p.-MD-St./2xBNC-St. 2m</t>
  </si>
  <si>
    <t>Chrom</t>
  </si>
  <si>
    <t>HDMI-AWG24</t>
  </si>
  <si>
    <t>DisplayPort</t>
  </si>
  <si>
    <t>AWG24</t>
  </si>
  <si>
    <t>3pol-St.</t>
  </si>
  <si>
    <t>3pol-Bu.</t>
  </si>
  <si>
    <t>3,5Klinke</t>
  </si>
  <si>
    <t>zusätzliche Kabell. VGA-Kabel</t>
  </si>
  <si>
    <t>zusätzliche Kabellänge DVI-D</t>
  </si>
  <si>
    <t>zusätzliche Kabellänge DVI-I</t>
  </si>
  <si>
    <t>AFM  Träger GB3 Ackermann 36TE</t>
  </si>
  <si>
    <t>AFM  Träger GB2 Ackermann 28TE</t>
  </si>
  <si>
    <t>AFM  Träger GB3 Electraplan 36TE</t>
  </si>
  <si>
    <t>AFM  Träger GB2 Electraplan 28TE</t>
  </si>
  <si>
    <t>AFM  Träger PUK/Vergokan</t>
  </si>
  <si>
    <t>AFM  Träger GBV4 Electraplan 36TE</t>
  </si>
  <si>
    <t>AFM  Träger GBR3 Electraplan 36TE</t>
  </si>
  <si>
    <t>AFM  Wandkanal 24TE</t>
  </si>
  <si>
    <t>AFM  Wandkanal 36TE</t>
  </si>
  <si>
    <t>Taster Chr. LED</t>
  </si>
  <si>
    <t>VGA-St./VGA-St. 10m Superflex</t>
  </si>
  <si>
    <t>VGA-St./VGA-St. 11m</t>
  </si>
  <si>
    <t>VGA-St./VGA-St. 11m Superflex</t>
  </si>
  <si>
    <t>VGA-St./VGA-St. 12m</t>
  </si>
  <si>
    <t>VGA-St./VGA-St. 12m Superflex</t>
  </si>
  <si>
    <t>VGA-St./VGA-St. 13m</t>
  </si>
  <si>
    <t>VGA-St./VGA-St. 13m Superflex</t>
  </si>
  <si>
    <t>VGA-St./VGA-St. 14m Superflex</t>
  </si>
  <si>
    <t>VGA-St./VGA-St. 15m</t>
  </si>
  <si>
    <t>VGA-St./VGA-St. 15m Halogenfrei</t>
  </si>
  <si>
    <t>Zusatzkabel-1</t>
  </si>
  <si>
    <t>Zusatzkabel-2</t>
  </si>
  <si>
    <t>Zusatzkabel-Audio</t>
  </si>
  <si>
    <t>AL420_</t>
  </si>
  <si>
    <t>Konfigurator</t>
  </si>
  <si>
    <t>DB</t>
  </si>
  <si>
    <t>AL440_</t>
  </si>
  <si>
    <t>Ja_Nein</t>
  </si>
  <si>
    <t>Liste_Zusammenstellung</t>
  </si>
  <si>
    <t>Liste_Anschlussfelder</t>
  </si>
  <si>
    <t>AL460_</t>
  </si>
  <si>
    <t>AL480_</t>
  </si>
  <si>
    <t>AL500_</t>
  </si>
  <si>
    <t>AL520_</t>
  </si>
  <si>
    <t>AL540_</t>
  </si>
  <si>
    <t>AL560_</t>
  </si>
  <si>
    <t>AL600_</t>
  </si>
  <si>
    <t>AL580_</t>
  </si>
  <si>
    <t>AL700_</t>
  </si>
  <si>
    <t>AL680_</t>
  </si>
  <si>
    <t>AL660_</t>
  </si>
  <si>
    <t>AL620_</t>
  </si>
  <si>
    <t>AL640_</t>
  </si>
  <si>
    <t>AL800_</t>
  </si>
  <si>
    <t>AL780_</t>
  </si>
  <si>
    <t>AL760_</t>
  </si>
  <si>
    <t>AL740_</t>
  </si>
  <si>
    <t>AL720_</t>
  </si>
  <si>
    <t>AL900_</t>
  </si>
  <si>
    <t>AL880_</t>
  </si>
  <si>
    <t>AL860_</t>
  </si>
  <si>
    <t>AL840_</t>
  </si>
  <si>
    <t>AL820_</t>
  </si>
  <si>
    <t>AL1000_</t>
  </si>
  <si>
    <t>AL980_</t>
  </si>
  <si>
    <t>AL960_</t>
  </si>
  <si>
    <t>AL940_</t>
  </si>
  <si>
    <t>AL920_</t>
  </si>
  <si>
    <t>AL1100_</t>
  </si>
  <si>
    <t>AL1140_</t>
  </si>
  <si>
    <t>AL1120_</t>
  </si>
  <si>
    <t>AL1080_</t>
  </si>
  <si>
    <t>AL1060_</t>
  </si>
  <si>
    <t>AL1040_</t>
  </si>
  <si>
    <t>AL1020_</t>
  </si>
  <si>
    <t>AFM Taster, 1xEIN, 18x18mm, beschriftbar, 30cm</t>
  </si>
  <si>
    <t>AFM BNC-Bu.weiß/BNC-Bu.</t>
  </si>
  <si>
    <t>AFM BNC-Bu.gelb/BNC-Bu.</t>
  </si>
  <si>
    <t>AFM BNC-Bu.rot/BNC-Ku. 30cm</t>
  </si>
  <si>
    <t>AFM BNC-Bu.grün/BNC-Ku. 30cm</t>
  </si>
  <si>
    <t>HDMI-Ku. 30cm</t>
  </si>
  <si>
    <t>HDMI-Bu.</t>
  </si>
  <si>
    <t>AFM 3xCinch-Bu.ge-sw-rt/3xCinch-Ku. 30cm</t>
  </si>
  <si>
    <t>AFM VGA-Bu./offen 30cm</t>
  </si>
  <si>
    <t>AFM 3,5-Klinkenbu./offen 30cm</t>
  </si>
  <si>
    <t>AFM VGA-Bu.+Klinke offen 30cm</t>
  </si>
  <si>
    <t>AFM VGA-Bu.+Klinke-Bu. lötbar</t>
  </si>
  <si>
    <t>AFM DisplayPort Bu./St. 1m</t>
  </si>
  <si>
    <t>AFM Taster/LED, 2xSchließer, rot, lötbar</t>
  </si>
  <si>
    <t>AFM Taster/LED, 2xSchließer, grün, lötbar</t>
  </si>
  <si>
    <t>AFM Taster/LED, 2xSchließer, rot, 30cm, offen</t>
  </si>
  <si>
    <t>AFM Taster/LED, 2xSchließer, grün, 30cm, offen</t>
  </si>
  <si>
    <t>AFM Schalter/ LED, 2xSchließer, rot, lötbar</t>
  </si>
  <si>
    <t>AFM Schalter/LED, 2xSchließer, grün, lötbar</t>
  </si>
  <si>
    <t>3,5-Kl.-Ku. 30cm</t>
  </si>
  <si>
    <t>3,5-Kl.-St. 30cm</t>
  </si>
  <si>
    <t>DVI-D-St. 30cm 24+1</t>
  </si>
  <si>
    <t>DVI-D-Ku. 30cm 24+1</t>
  </si>
  <si>
    <t>VGA-Bu. steckbar</t>
  </si>
  <si>
    <t>DVI-I-Bu.24+5 steckbar</t>
  </si>
  <si>
    <t>DVI-I-St.24+5 30cm</t>
  </si>
  <si>
    <t>AFM Cinch-Bu.gelb/Cinch-Bu.</t>
  </si>
  <si>
    <t>AFM Cinch-Bu.schwarz/C-Ku. 30cm</t>
  </si>
  <si>
    <t>AFM Cinch-Bu.rot/C-Ku. 30cm</t>
  </si>
  <si>
    <t>AFM Cinch-Bu.gelb/C-Ku. 30cm</t>
  </si>
  <si>
    <t>AFM Cinch-Bu.grün/C-Ku. 30cm</t>
  </si>
  <si>
    <t>AFM Cinch-Bu.blau/C-Ku. 30cm</t>
  </si>
  <si>
    <t>Cat.6-St. 30cm</t>
  </si>
  <si>
    <t>Cat.5-Ku. 30cm</t>
  </si>
  <si>
    <t>RJ45-Bu. steckbar</t>
  </si>
  <si>
    <t>Cat.6-Ku. 30cm</t>
  </si>
  <si>
    <t>USB-A-St. 30cm</t>
  </si>
  <si>
    <t>USB-B-St. 30cm</t>
  </si>
  <si>
    <t>5xBNC-Ku.+Kl.-Ku. 30cm</t>
  </si>
  <si>
    <t>3,5-Kl.-Bu. steckbar</t>
  </si>
  <si>
    <t>VGA-St.+Kl.-St. 30cm</t>
  </si>
  <si>
    <t>Lüsterklemme 30cm</t>
  </si>
  <si>
    <t>VGA-Bu.+Kl. steckbar</t>
  </si>
  <si>
    <t>USB-A-Ku. 30cm</t>
  </si>
  <si>
    <t>3p.XLR-Winkel-St. 30cm</t>
  </si>
  <si>
    <t>5xBNC-St.+Kl.-St. 30cm</t>
  </si>
  <si>
    <t>5xBNC-Ku. 30cm+Kl. lötbar</t>
  </si>
  <si>
    <t>DVI-I-Ku.24+5 20cm</t>
  </si>
  <si>
    <t>DVI-I+Kl.-Bu.steckbar</t>
  </si>
  <si>
    <t>Antenne</t>
  </si>
  <si>
    <t>Taster Chrom</t>
  </si>
  <si>
    <t>Antennen-St./Bu.</t>
  </si>
  <si>
    <t>Stecker Klinke 3,5mm NYS231BG, schwarz</t>
  </si>
  <si>
    <t>Kupplung Klinke 3,5mm NYS240BG, schwarz</t>
  </si>
  <si>
    <t>Stecker Cinch rot abgewinkelt</t>
  </si>
  <si>
    <t>Stecker Cinch schwarz abgewinkelt</t>
  </si>
  <si>
    <t>Stecker Kaltgeräte gerade</t>
  </si>
  <si>
    <t>Stecker Kaltgeräte rechts</t>
  </si>
  <si>
    <t>Adapter DVI-I Stecker/DVI-I Kupplung, abgewinkelt</t>
  </si>
  <si>
    <t>AF 3,5-Klinkenbuchse 2xCinch-Stecker 30cm</t>
  </si>
  <si>
    <t>4p.-MD-St./4p-MD-Ku. 10m</t>
  </si>
  <si>
    <t>4p.-MD-St./4p-MD-Ku. 15m</t>
  </si>
  <si>
    <t>4p.-MD-St./4p-MD-St.   0,5m</t>
  </si>
  <si>
    <t>4p.-MD-St./4p-MD-St.   1m</t>
  </si>
  <si>
    <t>4p.-MD-St./4p-MD-St.  1,5m</t>
  </si>
  <si>
    <t>4p.-MD-St./4p-MD-St.  2m</t>
  </si>
  <si>
    <t>4p.-MD-St./4p-MD-St.  3m</t>
  </si>
  <si>
    <t>4p.-MD-St./4p-MD-St.  4m</t>
  </si>
  <si>
    <t>4p.-MD-St./4p-MD-St.  5m</t>
  </si>
  <si>
    <t>4p.-MD-St./4p-MD-St.  7,5m</t>
  </si>
  <si>
    <t>4p.-MD-St./4p-MD-St. 10m</t>
  </si>
  <si>
    <t>4p.-MD-St./4p-MD-St. 15m</t>
  </si>
  <si>
    <t>4p.-MD-St./4p-MD-St. 20m</t>
  </si>
  <si>
    <t>4p.-MD-St./4p-MD-St. 25m</t>
  </si>
  <si>
    <t>4p.-MD-St./4p-MD-St. 30m</t>
  </si>
  <si>
    <t>4p.-MD-St./4p-MD-St. 35m</t>
  </si>
  <si>
    <t>4p.-MD-St./4p-MD-St. 40m</t>
  </si>
  <si>
    <t>4p.-MD-St./4p-MD-St. 45m</t>
  </si>
  <si>
    <t>4xBNC-St./4xBNC-St.  0,5m</t>
  </si>
  <si>
    <t>4xBNC-St./4xBNC-St.  1m</t>
  </si>
  <si>
    <t>4xBNC-St./4xBNC-St.  2m</t>
  </si>
  <si>
    <t>4xBNC-St./4xBNC-St.  3m</t>
  </si>
  <si>
    <t>5x BNC, RGBHV</t>
  </si>
  <si>
    <t>AFM  Montage &amp; Beschriftung 84TE</t>
  </si>
  <si>
    <t>Montage &amp; Beschriftung 84TE</t>
  </si>
  <si>
    <t>Träger 19" -2HE 84TE</t>
  </si>
  <si>
    <t>AFM 19" 2HE Anschlussfeld 84TE</t>
  </si>
  <si>
    <t>84TE</t>
  </si>
  <si>
    <t>5xBNC-St./5xBNC-St. 15mSu</t>
  </si>
  <si>
    <t>5xBNC-St./5xBNC-St. 20m</t>
  </si>
  <si>
    <t>5xBNC-St./5xBNC-St. 20mSu</t>
  </si>
  <si>
    <t>5xBNC-St./5xBNC-St. 25m</t>
  </si>
  <si>
    <t>5xBNC-St./5xBNC-St. 25mSu</t>
  </si>
  <si>
    <t>5xBNC-St./5xBNC-St. 30m</t>
  </si>
  <si>
    <t>5xBNC-St/dito 25m 0,6/2,8</t>
  </si>
  <si>
    <t>AFM HDMI-Bu./Bu. 360° drehbar</t>
  </si>
  <si>
    <t>HDMI-Bu./Bu. 360° drehbar</t>
  </si>
  <si>
    <t>5xBNC-St./5xBNC-St.  5m Superflex</t>
  </si>
  <si>
    <t>5xBNC-St./5xBNC-St.  7,5 Superflex</t>
  </si>
  <si>
    <t>5xBNC-St./5xBNC-St.  7,5m</t>
  </si>
  <si>
    <t>5xBNC-St./5xBNC-St. 10m</t>
  </si>
  <si>
    <t>5xBNC-St./5xBNC-St. 10mSu</t>
  </si>
  <si>
    <t>5xBNC-St./5xBNC-St. 15m</t>
  </si>
  <si>
    <t>Kabel 3p.XLR-Ku./Cinch-St. 20m</t>
  </si>
  <si>
    <t>Kabel 3p.XLR-Ku./Cinch-St. 25m</t>
  </si>
  <si>
    <t>Kabel VGA-St./VGA-Ku. 12m</t>
  </si>
  <si>
    <t>Kabel DVI St./5xBNC-Ku. 0,2m</t>
  </si>
  <si>
    <t>Kabel DVI St./5xBNC-Ku. 0,5m</t>
  </si>
  <si>
    <t>8p.-MD-St /9p.-Sub-D-Ku 0,2m</t>
  </si>
  <si>
    <t>8p.-MD-St /offen 10m</t>
  </si>
  <si>
    <t>8p.-MD-St /offen 15m</t>
  </si>
  <si>
    <t>8p.-MD-St /offen 20m</t>
  </si>
  <si>
    <t>9p.-Ku./9p-Ku. 10m</t>
  </si>
  <si>
    <t>9p.-Ku./9p-Ku. 1m</t>
  </si>
  <si>
    <t>9p.-Ku./9p-Ku. 7,5m</t>
  </si>
  <si>
    <t>9p.-Ku./offen 10m</t>
  </si>
  <si>
    <t>9p.-Ku./offen 15m</t>
  </si>
  <si>
    <t>9p.-Ku./offen 20m</t>
  </si>
  <si>
    <t>9p.-Ku./offen 25m</t>
  </si>
  <si>
    <t>AFM RJ45-Cat.6-Bu./Cat.6-St. 30cm</t>
  </si>
  <si>
    <t>AFM RJ45-Cat.6-Bu./Cat.5-Ku. 30cm</t>
  </si>
  <si>
    <t>AFM RJ45-Cat.6-Bu./Cat.6-Ku. 30cm</t>
  </si>
  <si>
    <t>Vers.:</t>
  </si>
  <si>
    <t xml:space="preserve">evtl. Gesamt-Kabellänge (m) </t>
  </si>
  <si>
    <t xml:space="preserve">Rückseite-Modul auswählen </t>
  </si>
  <si>
    <r>
      <t>Module
ins Anschlussfeld</t>
    </r>
    <r>
      <rPr>
        <b/>
        <sz val="10"/>
        <rFont val="Wingdings"/>
        <charset val="2"/>
      </rPr>
      <t xml:space="preserve">
</t>
    </r>
    <r>
      <rPr>
        <b/>
        <sz val="10"/>
        <rFont val="Arial"/>
        <family val="2"/>
      </rPr>
      <t>verschieben</t>
    </r>
  </si>
  <si>
    <r>
      <t xml:space="preserve">3. </t>
    </r>
    <r>
      <rPr>
        <b/>
        <sz val="9"/>
        <rFont val="Arial"/>
        <family val="2"/>
      </rPr>
      <t xml:space="preserve"> Rückseite-Modul auswählen</t>
    </r>
  </si>
  <si>
    <r>
      <t>4.</t>
    </r>
    <r>
      <rPr>
        <b/>
        <sz val="9"/>
        <rFont val="Arial"/>
        <family val="2"/>
      </rPr>
      <t xml:space="preserve">  Menge je Modul eintragen</t>
    </r>
  </si>
  <si>
    <r>
      <t>5.</t>
    </r>
    <r>
      <rPr>
        <b/>
        <sz val="9"/>
        <rFont val="Arial"/>
        <family val="2"/>
      </rPr>
      <t xml:space="preserve">  evtl. Gesamt-Kabellänge (m)</t>
    </r>
  </si>
  <si>
    <r>
      <t xml:space="preserve">      Module </t>
    </r>
    <r>
      <rPr>
        <b/>
        <sz val="10"/>
        <rFont val="Wingdings"/>
        <charset val="2"/>
      </rPr>
      <t xml:space="preserve">
</t>
    </r>
    <r>
      <rPr>
        <b/>
        <sz val="12"/>
        <rFont val="Arial"/>
        <family val="2"/>
      </rPr>
      <t>2.</t>
    </r>
    <r>
      <rPr>
        <b/>
        <sz val="10"/>
        <rFont val="Arial"/>
        <family val="2"/>
      </rPr>
      <t xml:space="preserve">  ins Anschlussfeld
     verschieben</t>
    </r>
  </si>
  <si>
    <t>AFM  Tischeinbaufeld 44TE Option LAN Switch</t>
  </si>
  <si>
    <t>AFM  Tischeinbaufeld 28TE Option LAN Switch</t>
  </si>
  <si>
    <t>Kabel VGA-St./VGA-Ku.  4m</t>
  </si>
  <si>
    <t>Kabel VGA-St./5xBNC-St.  4m</t>
  </si>
  <si>
    <t>Kabel VGA-St./VGA-St. 12m</t>
  </si>
  <si>
    <t>Kabel VGA-Ku./5xBNC-Ku.  0,2m</t>
  </si>
  <si>
    <t>Kabel Option abgewinkelter VGA</t>
  </si>
  <si>
    <t>Kabel 3,5 St.KlinkeSt/dito 25m</t>
  </si>
  <si>
    <t>Kabel VGA-St./5xBNC-St. 30m</t>
  </si>
  <si>
    <t>Stecker XLR 3pol abgewinkelt</t>
  </si>
  <si>
    <t>Kupplung XLR 3pol abgewinkelt</t>
  </si>
  <si>
    <t>Stecker BNC 9mm Telegärtner</t>
  </si>
  <si>
    <t>Adapter DVI-Kuppl./VGA-Stecker</t>
  </si>
  <si>
    <t>Adapter DVI-Kuppl./DVI-Stecker</t>
  </si>
  <si>
    <t>Adapter HDMI-Kuppl./DVI-Stecker</t>
  </si>
  <si>
    <t>Adapter HDMI-Steck./DVI-Kuppl.</t>
  </si>
  <si>
    <t>Adapter DVI-Stecker/VGA-Kuppl.</t>
  </si>
  <si>
    <t>Stecker XLR 4pol abgewinkelt</t>
  </si>
  <si>
    <t>Kupplung XLR 4pol abgewinkelt</t>
  </si>
  <si>
    <t>Stecker PowerCon blau</t>
  </si>
  <si>
    <t>Stecker PowerCon grau</t>
  </si>
  <si>
    <t>Isoliertülle D-Gehäuse</t>
  </si>
  <si>
    <t>Gender Changer 3,5-Klinke-Bu-Bu</t>
  </si>
  <si>
    <t>Crimpzange Typ R ohne Einsatz</t>
  </si>
  <si>
    <t>Crimpeinsatz Typ R BNC 3,4.5,6</t>
  </si>
  <si>
    <t>2x Taster</t>
  </si>
  <si>
    <t>2x 3,5Klinke</t>
  </si>
  <si>
    <t>Kabel DVI 24+5 St./VGA-St.  0,5m</t>
  </si>
  <si>
    <t>Kabel 8p.-MD-St /9p.-Sub-D-Ku 0,2m</t>
  </si>
  <si>
    <t>Kabel Mini-VGA-St/St.. + Klinke-St./St. 2m 15/15</t>
  </si>
  <si>
    <t>Kabel VGA-St./VGA-St. 45m Superflex</t>
  </si>
  <si>
    <t>Kabel VGA-St./5xBNC-St. 45m Superflex</t>
  </si>
  <si>
    <t>Kabel 4p.-MD-St./4p-MD-St. 45m</t>
  </si>
  <si>
    <t>BNC-Kabel 45m</t>
  </si>
  <si>
    <t>Kabel Kat.5e St./Ku.  5m grau</t>
  </si>
  <si>
    <t>Option Kabelausgang vertikal, unten</t>
  </si>
  <si>
    <t>Option Kabelausgang</t>
  </si>
  <si>
    <t>unten</t>
  </si>
  <si>
    <t>hinten</t>
  </si>
  <si>
    <t>unten_hinten</t>
  </si>
  <si>
    <t>Kabelausgang</t>
  </si>
  <si>
    <t>Option Kabelausgang horizontal, hinten
Wenn Durchführungen eingebaut sind müssen die Kabel von hinten aufsteckbar sein.</t>
  </si>
  <si>
    <t>Kabel Kat.5e 10m FTP  schwarz</t>
  </si>
  <si>
    <t>Kabel Option Klinke für VGA glatt10/glatt10</t>
  </si>
  <si>
    <t>Kabel 3,5 St.KlinkeSt/dito  1,5m</t>
  </si>
  <si>
    <t>Kabel HDMI-St./offenes Ende 25m AWG24 1.4 Ethernet</t>
  </si>
  <si>
    <t>Kabel-Kobra, vertikal, schwarz, Höhe 825mm</t>
  </si>
  <si>
    <t>Kabel USB-A-St./USB-A-St. 2m</t>
  </si>
  <si>
    <t>AFM 3xCinch-Buchse-Durchführung, gelb/schwarz/rot</t>
  </si>
  <si>
    <t>AFM USB-Bu./USB-Bu. (XLR)</t>
  </si>
  <si>
    <t>Kabel HDMI-St./HDMI-St. 5m</t>
  </si>
  <si>
    <t>Kabel 3,5 St.KlinkeSt/Ku. 5m</t>
  </si>
  <si>
    <t>Kabel HDMI-St./HDMI-St. 1m</t>
  </si>
  <si>
    <t>AFM DVI-Bu.+Klinke auf DVI-St+Kl-löt</t>
  </si>
  <si>
    <t>Kabel 3xCinch-St./dito   2m</t>
  </si>
  <si>
    <t>AF RJ12-Bu./RJ12-Bu.</t>
  </si>
  <si>
    <t>AF RJ69-Bu./RJ69-Bu.</t>
  </si>
  <si>
    <t>Kabel 3,5 St.KlinkeSt/Ku. 6m</t>
  </si>
  <si>
    <t>AF Taster, 1xEIN, 24x18mm, beschriftbar, 30cm</t>
  </si>
  <si>
    <t>HDMI- Tester 19pins + Schirm</t>
  </si>
  <si>
    <t>AFM DVI-I-Bu.+Klinke DVI-D-Ku+Kl-Ku 30cm</t>
  </si>
  <si>
    <t>Kabel HDMI-St./HDMI-St. 7,5m</t>
  </si>
  <si>
    <t>AFM VGA-Stecker/5xBNC-Kupplung 30cm</t>
  </si>
  <si>
    <t>Kabel HDMI-St./HDMI-St. 10m Halogenfrei</t>
  </si>
  <si>
    <t>Kabel HDMI-St./HDMI-St. 30m AWG24 HK</t>
  </si>
  <si>
    <t>Kabel HDMI-St./offenes Ende 20m AWG24 1.4 Ethernet</t>
  </si>
  <si>
    <t>Kabel HDMI-St., offenes Ende 10m Halogenfrei</t>
  </si>
  <si>
    <t>XXXXX</t>
  </si>
  <si>
    <t>RJ45-EtherCon, Neutrik</t>
  </si>
  <si>
    <t>Gender Changer 9po-St./Bu. Nullmodem</t>
  </si>
  <si>
    <t>RJ45-EtherCon Schneid-Klemm, Neutrik</t>
  </si>
  <si>
    <t>Adapter HDMI Winkel Stecker/Buchse</t>
  </si>
  <si>
    <t>AF 3p.XLR-Bu. 3p.XLR-Ku. 30cm</t>
  </si>
  <si>
    <t>AF 3p.XLR-Bu. 3p.XLR-St. 30cm</t>
  </si>
  <si>
    <t>AF 3p.XLR-St. löt</t>
  </si>
  <si>
    <t>AF 3p.XLR-St. 3p.XLR-Ku. 30cm</t>
  </si>
  <si>
    <t>AF 3p.XLR-St. 3p.XLR-St. 30cm</t>
  </si>
  <si>
    <t>AF 4p.Speakon-Bu. löt</t>
  </si>
  <si>
    <t>AF 4p.Speakon-Bu. Lüsterkl 30cm</t>
  </si>
  <si>
    <t>AF Cat.6-Buchse, schneid-klemm</t>
  </si>
  <si>
    <t>AF Cat.6-Buchse Cat.5-Kupplung 30cm</t>
  </si>
  <si>
    <t>AF Cat.6-Buchse Cat.6-Stecker 30cm</t>
  </si>
  <si>
    <t>AF RJ45-Buchse/Buchse</t>
  </si>
  <si>
    <t>Stecker Klinke 3,5mm 4polig Metall vergoldet</t>
  </si>
  <si>
    <t>Kupplung Klinke 3,5mm 4polig Metall vergoldet</t>
  </si>
  <si>
    <t>Cinch-Verbinder Bu./Bu.</t>
  </si>
  <si>
    <t>Adapter DVI-Kuppl./DisplayPort-Stecker</t>
  </si>
  <si>
    <t>Adapter DisplayPort-Buchse/DisplayPort-Buchse</t>
  </si>
  <si>
    <t>Adapter DisplayPort-Stecker/HDMI-Kupplung</t>
  </si>
  <si>
    <t>AF Cinch-Bu. rot steckbar</t>
  </si>
  <si>
    <t>AF Cinch-Bu. schwarz steckbar</t>
  </si>
  <si>
    <t>AF Cinch-Bu. gelb steckbar</t>
  </si>
  <si>
    <t>AF USB-Bu. Neutrik steckbar</t>
  </si>
  <si>
    <t>AF 4p.XLR-Bu. löt</t>
  </si>
  <si>
    <t>AF 4p.XLR-Bu. Lüsterklemme 30cm</t>
  </si>
  <si>
    <t>AF 4p.XLR-Bu. 4p.XLR-St. 30cm</t>
  </si>
  <si>
    <t>AF 12p.Minicon-Bu./RJ45-Ku. 2xA</t>
  </si>
  <si>
    <t>AF DVI-Buchse Lötanschluss</t>
  </si>
  <si>
    <t>AF DVI-D-Buchse DVI-D-Stecker 30cm</t>
  </si>
  <si>
    <t>AF DVI-D-Buchse DVI-D-Kupplung 30cm</t>
  </si>
  <si>
    <t>AF Powercon-Bu.blau, Eingang, Lötanschluss</t>
  </si>
  <si>
    <t>AF Powercon-Bu.grau,Weitergabe, Lötanschluss</t>
  </si>
  <si>
    <t>AF 3,5-Klinkenbuchse, steckbar</t>
  </si>
  <si>
    <t>AF DVI-Buchse/DVI-Buchse</t>
  </si>
  <si>
    <t>AF HDMI-Buchse/HDMI-Buchse</t>
  </si>
  <si>
    <t>AF Cinch-Bu. rot BNC-Ku. 30cm</t>
  </si>
  <si>
    <t>AF Cinch-Bu. rot BNC-St. 30cm</t>
  </si>
  <si>
    <t>AF 5p.XLR-Bu. löt</t>
  </si>
  <si>
    <t>AF 12p.-Minicon-Bu./St. 30cm</t>
  </si>
  <si>
    <t>AF USB-A-Bu./löt</t>
  </si>
  <si>
    <t>AF USB-A-Bu./USB-A-Bu.</t>
  </si>
  <si>
    <t>AF USB-A-Bu./USB-A-St. 30cm</t>
  </si>
  <si>
    <t>AF USB-A-Bu./USB-B-St. 30cm</t>
  </si>
  <si>
    <t>AF USB-B-Bu./löt</t>
  </si>
  <si>
    <t>AF USB-B-Bu./USB-B-Bu.</t>
  </si>
  <si>
    <t>Kabel HDMI-St./HDMI-Ku. 2m</t>
  </si>
  <si>
    <t>Kabel HDMI-St./HDMI-Ku. 7,5m</t>
  </si>
  <si>
    <t>AFM  Loch für Tischeinbaufeld</t>
  </si>
  <si>
    <t xml:space="preserve">Anschlussfeldmodulreihe - 2 </t>
  </si>
  <si>
    <t xml:space="preserve">Anschlussfeldmodulreihe - 1 </t>
  </si>
  <si>
    <t xml:space="preserve">Anschlussfeldmodulreihe - 3 </t>
  </si>
  <si>
    <t xml:space="preserve">Anschlussfeldmodulreihe - 4 </t>
  </si>
  <si>
    <t>6pol-Bu.</t>
  </si>
  <si>
    <t>XLR 3pol-St.</t>
  </si>
  <si>
    <t>XLR 5pol-Bu.</t>
  </si>
  <si>
    <t>XLR 6pol-Bu.</t>
  </si>
  <si>
    <t>XLR4 pol-Bu.</t>
  </si>
  <si>
    <t>5pol-Bu.</t>
  </si>
  <si>
    <t>4pol-Bu.</t>
  </si>
  <si>
    <t>2xBNC-St./2xBNC-St. 10m</t>
  </si>
  <si>
    <t>2xBNC-St./2xBNC-St. 15m</t>
  </si>
  <si>
    <t>2xBNC-St./2xBNC-St. 20m</t>
  </si>
  <si>
    <t>2xCinch-St./dito 0,5m</t>
  </si>
  <si>
    <t>2xCinch-St./dito 1,5m</t>
  </si>
  <si>
    <t>2xCinch-St./dito 10m</t>
  </si>
  <si>
    <t>2xCinch-St./dito 15m</t>
  </si>
  <si>
    <t>2xCinch-St./dito 1m</t>
  </si>
  <si>
    <t>2xCinch-St./dito 2,5m</t>
  </si>
  <si>
    <t>2xCinch-St./dito 20m</t>
  </si>
  <si>
    <t>2xCinch-St./dito 25m</t>
  </si>
  <si>
    <t>2xCinch-St./dito 2m</t>
  </si>
  <si>
    <t>2xCinch-St./dito 30m</t>
  </si>
  <si>
    <t>2xCinch-St./dito 35m</t>
  </si>
  <si>
    <t>Tischeinbaufeld 28TE Option LAN Switch</t>
  </si>
  <si>
    <t>Tischeinbaufeld 44TE Option LAN Switch</t>
  </si>
  <si>
    <t>Kabel VGA-St./VGA-St. 50m</t>
  </si>
  <si>
    <t>Kabel VGA-St./VGA-St. 18m</t>
  </si>
  <si>
    <t>Kabel VGA-St./3xCinch-St. 0,5m</t>
  </si>
  <si>
    <t>Kabel VGA-St./3xCinch-St. 3m</t>
  </si>
  <si>
    <t>Kabel Scart-St./Scart-St. 5m</t>
  </si>
  <si>
    <t>BNC-Kabel dünn  1,0m</t>
  </si>
  <si>
    <t>Kabel 5xBNC-St./5xBNC-St. 25m</t>
  </si>
  <si>
    <t>Kabel 4p.-MD-St./4p-MD-St. 30m</t>
  </si>
  <si>
    <t>BNC-Kabel dünn  1,5m</t>
  </si>
  <si>
    <t>BNC-Kabel dünn  2m</t>
  </si>
  <si>
    <t>Kabel Scart-St./S-Video+2xCin 2</t>
  </si>
  <si>
    <t>Kabel BNC-St./SMB-Ku. 2m</t>
  </si>
  <si>
    <t>Kabel BNC-St./SMB-Ku.4m</t>
  </si>
  <si>
    <t>Kabel BNC-St./SMB-Ku.5m</t>
  </si>
  <si>
    <t>Kabel BNC-St./SMB-Ku.7,5m</t>
  </si>
  <si>
    <t>Kabel BNC-St./SMB-Ku.10m</t>
  </si>
  <si>
    <t>BNC-Kabel dünn  5m</t>
  </si>
  <si>
    <t>BNC-Kabel dünn 10m</t>
  </si>
  <si>
    <t>Kabel VGA-St./VGA-St.  4m</t>
  </si>
  <si>
    <t>Kabel 4p.-MD-Ku./2xBNC-Ku. 0,2m</t>
  </si>
  <si>
    <t>Kabel Scart-St./Scart-St. 3m</t>
  </si>
  <si>
    <t>Kabel Scart-St./BNC+2xCin 3m IN</t>
  </si>
  <si>
    <t>Kabel Scart-St./BNC+2xCin 5m IN</t>
  </si>
  <si>
    <t>Kabel Scart-St./4xBNC-St. 3mIN</t>
  </si>
  <si>
    <t>Kabel Scart-St./4xBNC-St. 3mOUT</t>
  </si>
  <si>
    <t>Kabel BNC-St./SMB-Ku.8m</t>
  </si>
  <si>
    <t>Kabel BNC-St./SMB-Ku. 1,5m</t>
  </si>
  <si>
    <t>Kabel Option Klinke für VGA spiral/glatt10</t>
  </si>
  <si>
    <t>Kabel Scart-St./Scart-St. 10m</t>
  </si>
  <si>
    <t>Kabel 3xCinch-St./dito 30m</t>
  </si>
  <si>
    <t>Kabel 3,5 St.KlinkeSt/dito 30m</t>
  </si>
  <si>
    <t>Kabel Scart-St./BNC+2xCin 1,5IN</t>
  </si>
  <si>
    <t>Kabel Option Klinke für VGA glatt30/glatt30</t>
  </si>
  <si>
    <t>3p.XLR-St./3p.XLR-Ku. 5m</t>
  </si>
  <si>
    <t>3p.XLR-St./3p.XLR-Ku.0,5m</t>
  </si>
  <si>
    <t>3p.XLR-St./3p.XLR-Ku.10m</t>
  </si>
  <si>
    <t>3p.XLR-St./3p.XLR-Ku.15m</t>
  </si>
  <si>
    <t>3p.XLR-St./3p.XLR-Ku.20m</t>
  </si>
  <si>
    <t>3p.XLR-St./3p.XLR-Ku.25m</t>
  </si>
  <si>
    <t>3p.XLR-St./3p.XLR-Ku.30m</t>
  </si>
  <si>
    <t>3p.XLR-St./3p.XLR-Ku.7,5m</t>
  </si>
  <si>
    <t>3p.XLR-St./3p.XLR-Ku.7m</t>
  </si>
  <si>
    <t>3p.XLR-St./3p.XLR-M-Ku.7m</t>
  </si>
  <si>
    <t>3p.XLR-St./Cinch-St. 0,5m</t>
  </si>
  <si>
    <t>3p.XLR-St./Cinch-St. 10m</t>
  </si>
  <si>
    <t>3p.XLR-St./Cinch-St. 15m</t>
  </si>
  <si>
    <t>3p.XLR-St./Cinch-St. 1m</t>
  </si>
  <si>
    <t>3p.XLR-St./Cinch-St. 20m</t>
  </si>
  <si>
    <t>9p.-St./9p-St. 15m</t>
  </si>
  <si>
    <t>9p.-St./9p-St. 1m</t>
  </si>
  <si>
    <t>9p.-St./9p-St. 20m</t>
  </si>
  <si>
    <t>9p.-St./9p-St. 25m</t>
  </si>
  <si>
    <t>Lautsprecherkabel 2x2,5 oval schwarz</t>
  </si>
  <si>
    <t>Lautsprecherkabel 2x1,5 oval schwarz</t>
  </si>
  <si>
    <t>Lautsprecherkabel 2x1,5 oval weiß</t>
  </si>
  <si>
    <t>Audiokabel 2x0,14 oval TR</t>
  </si>
  <si>
    <t>S-VHS-Audio-Kabel</t>
  </si>
  <si>
    <t>S-Videokabel 2x0,4/1,7 Superfl</t>
  </si>
  <si>
    <t>Kabel 3,5 St.KlinkeSt/dito 10m</t>
  </si>
  <si>
    <t>Kabel 3,5 St.KlinkeSt/dito 15m</t>
  </si>
  <si>
    <t>Kabel 3,5 St.KlinkeSt/dito 20m</t>
  </si>
  <si>
    <t>AFM Blindabdeckung XLR D-Bohrung</t>
  </si>
  <si>
    <t>AF Taster, 1xEIN, 18x18mm, beschriftbar, lötbar</t>
  </si>
  <si>
    <t>Einbaubuchse RJ45-EtherCon, schneid-klemm, Neutrik</t>
  </si>
  <si>
    <t>Kabel HDMI-St./HDMI-St. 0,5m</t>
  </si>
  <si>
    <t>Kabel 3xCinch-St./dito  1,5m</t>
  </si>
  <si>
    <t>Adapter Mini DisplayPort-Stecker/VGA-Kupplung</t>
  </si>
  <si>
    <t>AFM  Wandkanal schräger Auslass 24TE</t>
  </si>
  <si>
    <t>Kabel 5xBNC-St./5xBNC-St. 15m Superflex</t>
  </si>
  <si>
    <t>Kabel USB-A-St./USB-A-Ku. 15m</t>
  </si>
  <si>
    <t>Kabel DVI 24+1 St., offenes Ende, 25m, AWG24</t>
  </si>
  <si>
    <t>Kabel HDMI-St./HDMI-St. 30m Halogenfrei</t>
  </si>
  <si>
    <t>AF Blindabdeckung XLR D-Bohrung</t>
  </si>
  <si>
    <t>Kabel DVI 24+1 St., offenes Ende, 15m, AWG24</t>
  </si>
  <si>
    <t>Kabel USB-A-St./USB-A-Ku. 20m</t>
  </si>
  <si>
    <t>Adapter HDMI-Ku./HDMI-Ku. 360°</t>
  </si>
  <si>
    <t>Kabel 2xCinch-St./dito  7,5m</t>
  </si>
  <si>
    <t>AFM VGA-Bu.+Klinke/5xBNC-Ku. 30cm+Kl.-löt</t>
  </si>
  <si>
    <t>Geflechtschlauch mit Klettband, 20mm</t>
  </si>
  <si>
    <t>AF Wandgehäuse 215x130x65, grau</t>
  </si>
  <si>
    <t>Kabel 2xCinch-St./dito  5m</t>
  </si>
  <si>
    <t>Kabel HDMI-St./HDMI-St. 10m AWG24 HK</t>
  </si>
  <si>
    <t>USB-Ladeteil</t>
  </si>
  <si>
    <t>AFM USB-A-Ladeteil 230V 5V/1A</t>
  </si>
  <si>
    <t>Netzkabel 30cm</t>
  </si>
  <si>
    <t>Cinch-St./Cinch-St.7,5m</t>
  </si>
  <si>
    <t>Cinch-St./offen 10m</t>
  </si>
  <si>
    <t>Cinch-St./offen 15m</t>
  </si>
  <si>
    <t>Cinch-St./offen 20m</t>
  </si>
  <si>
    <t>DisplayPort St./Ku.  1m</t>
  </si>
  <si>
    <t>DisplayPort St./St.  1m</t>
  </si>
  <si>
    <t>DisplayPort St./St.  2m</t>
  </si>
  <si>
    <t>DisplayPort St./St.  3m</t>
  </si>
  <si>
    <t>z.B. 2x XLR 3pol-Bu.</t>
  </si>
  <si>
    <t>Option Oberfläche Aluminium gebürstet</t>
  </si>
  <si>
    <t>Option Oberfläche Aluminium angefast</t>
  </si>
  <si>
    <t>Option integrierter LAN-Switch</t>
  </si>
  <si>
    <t>9p.-St./9p-Ku. 0,5m</t>
  </si>
  <si>
    <t>9p.-St./9p-Ku. 10m</t>
  </si>
  <si>
    <t>Mini-VGA-Audio-LAN 3m</t>
  </si>
  <si>
    <t>Mini-VGA-St/St. + Klinke-St./St. 1m 20/60</t>
  </si>
  <si>
    <t>Mini-VGA-St/St.. + Klinke-St./St. 2m 15/15</t>
  </si>
  <si>
    <t>Mini-VGA-St/St.. + Klinke-St./St. 3m 15/15</t>
  </si>
  <si>
    <t>Option abgewinkelter VGA</t>
  </si>
  <si>
    <t>Option Klinke für VGA glatt10/glatt10</t>
  </si>
  <si>
    <t>Option Klinke für VGA glatt30/glatt30</t>
  </si>
  <si>
    <t>Option Klinke für VGA glatt30/glatt60</t>
  </si>
  <si>
    <t>Option Klinke für VGA spiral/glatt St.-Ku.</t>
  </si>
  <si>
    <t>Option Klinke für VGA spiral/glatt10</t>
  </si>
  <si>
    <t>Option Klinke für VGA spiral/spiral</t>
  </si>
  <si>
    <t>Scart-St./4xBNC-St. 3mIN</t>
  </si>
  <si>
    <t>Scart-St./4xBNC-St. 3mOUT</t>
  </si>
  <si>
    <t>Scart-St./BNC+2xCin 1,5IN</t>
  </si>
  <si>
    <t>Scart-St./BNC+2xCin 3m IN</t>
  </si>
  <si>
    <t>Scart-St./BNC+2xCin 5m IN</t>
  </si>
  <si>
    <t>Wieland-Stecker</t>
  </si>
  <si>
    <t>AFM  Netzkabel 3m, Wieland-Stecker</t>
  </si>
  <si>
    <t>AFM  Netzkabel 3m, Schuko-Stecker</t>
  </si>
  <si>
    <t>Netzkabel 3m, Wieland-Stecker</t>
  </si>
  <si>
    <t>Netzkabel 3m, Schuko-Stecker</t>
  </si>
  <si>
    <t>Mikrofonkabel  2x0,50 FRNC 5,5mm sw</t>
  </si>
  <si>
    <t>RG58</t>
  </si>
  <si>
    <t>Digitales Videokabel 1,0/4,8HF</t>
  </si>
  <si>
    <t>Netzkabel 2x0,75 PVC sw</t>
  </si>
  <si>
    <t>Multikabel VA52 FRNC (Halogenfrei)</t>
  </si>
  <si>
    <t>Digitales Videokabel 0,8L/3,7Dz PVC Schwarz</t>
  </si>
  <si>
    <t>Lüsterkl. 30cm</t>
  </si>
  <si>
    <t>MD-Bu. steckbar</t>
  </si>
  <si>
    <t>steckbar</t>
  </si>
  <si>
    <t>3xCinch-St. 30cm</t>
  </si>
  <si>
    <t>Modulex-Text</t>
  </si>
  <si>
    <t>26pin-St./26pin-Ku. 100m</t>
  </si>
  <si>
    <t>26pin-St./26pin-Ku. 100mH</t>
  </si>
  <si>
    <t>26pin-St./26pin-Ku. 100mJ</t>
  </si>
  <si>
    <t>26pin-St./26pin-Ku. 10m</t>
  </si>
  <si>
    <t>26pin-St./26pin-Ku. 150m</t>
  </si>
  <si>
    <t>26pin-St./26pin-Ku. 200m</t>
  </si>
  <si>
    <t>26pin-St./26pin-Ku. 20m</t>
  </si>
  <si>
    <t>26pin-St./26pin-Ku. 20m H</t>
  </si>
  <si>
    <t>26pin-St./26pin-Ku. 20m J</t>
  </si>
  <si>
    <t>26pin-St./26pin-Ku. 25m</t>
  </si>
  <si>
    <t>26pin-St./26pin-Ku. 300m</t>
  </si>
  <si>
    <t>26pin-St./26pin-Ku. 30m</t>
  </si>
  <si>
    <t>26pin-St./26pin-Ku. 50m</t>
  </si>
  <si>
    <t>26pin-St./26pin-Ku. 50m H</t>
  </si>
  <si>
    <t>AFM DisplayPort Bu./St. 8TE 30cm</t>
  </si>
  <si>
    <t>DP-Stecker 30cm</t>
  </si>
  <si>
    <t>DP-Kuppl. 30cm</t>
  </si>
  <si>
    <t>Cinch-St. 30cm</t>
  </si>
  <si>
    <t>2xBNC-Ku. 30cm</t>
  </si>
  <si>
    <t>(12TE)</t>
  </si>
  <si>
    <t>2xBNC-St. 30cm</t>
  </si>
  <si>
    <t>9p.Sub-D-St. steckbar</t>
  </si>
  <si>
    <t>9p.Sub-D-Bu. steckbar</t>
  </si>
  <si>
    <t>3p.XLR-St. 30cm</t>
  </si>
  <si>
    <t>zusätzliche Kabellänge Speakon 4x2,5mm²</t>
  </si>
  <si>
    <t>4pol-Lüsterkl. 30cm</t>
  </si>
  <si>
    <t>Adapter Mini DisplayPort-Stecker/DVI-Kupplung</t>
  </si>
  <si>
    <t>Kabel 3xBNC-St.+2xCin-St./5xCin-St. 1,5m</t>
  </si>
  <si>
    <t>Kabel 3xCinch-St./dito   1m</t>
  </si>
  <si>
    <t>Kabel HDMI-St./HDMI-St. 2m</t>
  </si>
  <si>
    <t>Kabel HDMI Halogenfrei Meterware</t>
  </si>
  <si>
    <t>AFM Taster, 1xEIN, 24x18mm, beschriftbar, lötbar</t>
  </si>
  <si>
    <t>Kabel 3,5 St.KlinkeSt/Ku. 15m</t>
  </si>
  <si>
    <t>Kabel-Kobra, vertikal, schwarz, Höhe 1270mm</t>
  </si>
  <si>
    <t>AFM 4p.XLR-Bu. 4p.XLR-St. 30cm</t>
  </si>
  <si>
    <t>Kabel-Kobra, vertikal, silber, Höhe 825mm</t>
  </si>
  <si>
    <t>Kabel HDMI-St./HDMI-St. 25m Halogenfrei</t>
  </si>
  <si>
    <t>Kabel 3,5 St.KlinkeSt/dito   0,5m</t>
  </si>
  <si>
    <t>Kabel HDMI-St./HDMI-St. 3m AWG24 HK</t>
  </si>
  <si>
    <t>zusätzliche Kabellänge VGA-Kabel</t>
  </si>
  <si>
    <t>AF Taster, 1xEIN, 18x18mm, beschriftbar, 30cm</t>
  </si>
  <si>
    <t>Kabel 5xBNC-St./5xBNC-St. 20m Superflex</t>
  </si>
  <si>
    <t>AFM  Träger 19"-2HE 84TE RAL 9035</t>
  </si>
  <si>
    <t>Kabel HDMI-St./HDMI-St. 3m Halogenfrei</t>
  </si>
  <si>
    <t>Kabel 3xCinch-St./dito  7,5m</t>
  </si>
  <si>
    <t>AFM Taster, 1xEIN, 24x18mm, beschriftbar, 30cm</t>
  </si>
  <si>
    <t>Stecker 3pin-Mini-DIN Kunststoffausführung</t>
  </si>
  <si>
    <t>Knickschutztülle 4,5mm, schwarz S</t>
  </si>
  <si>
    <t>Kabel HDMI-St./HDMI-St. 3m</t>
  </si>
  <si>
    <t>Kabel-Kobra, vertikal, silber, Höhe 1270mm</t>
  </si>
  <si>
    <t>Kabel 3,5 St.KlinkeSt/Ku. 10m</t>
  </si>
  <si>
    <t>AFM  Träger GBV3 Electraplan 28TE</t>
  </si>
  <si>
    <t>Kabel VGA-St./VGA-St. 16m Superflex</t>
  </si>
  <si>
    <t>Kabel HDMI AWG 24 Meterware</t>
  </si>
  <si>
    <t>AFM 9p.Sub-D-St./offen 30cm</t>
  </si>
  <si>
    <t>Kabel DisplayPort St./St.  7,5m</t>
  </si>
  <si>
    <t>Schrumpfschlauchbox 12,7mm sw</t>
  </si>
  <si>
    <t>Kabel HDMI-St./HDMI-St. 15m AWG24 HK</t>
  </si>
  <si>
    <t>Kabel DVI 24+1 St., offenes Ende, 10m, AWG24</t>
  </si>
  <si>
    <t>Kabel DVI 24+1 St., offenes Ende, 20m, AWG24</t>
  </si>
  <si>
    <t>Kabel 3xCinch-St./dito  2,5m</t>
  </si>
  <si>
    <t>Adapter Mini DisplayPort-Stecker/HDMI-Kupplung</t>
  </si>
  <si>
    <t>Stecker RJ45 Ethercon, Neutrik</t>
  </si>
  <si>
    <t>Kabel HDMI-St./HDMI-St. 15m Halogenfrei</t>
  </si>
  <si>
    <t>Kabel HDMI-St./offenes Ende 15m AWG24 1.4 Ethernet</t>
  </si>
  <si>
    <t>Kabel HDMI-St./HDMI-St. 20m AWG24 HK</t>
  </si>
  <si>
    <t>zusätzliche Kabellänge RGB-Mini-Kabel 3x3mm</t>
  </si>
  <si>
    <t>Isolierdurchführung BNC gelb</t>
  </si>
  <si>
    <t>VGA-St./VGA-St. 23m Superflex</t>
  </si>
  <si>
    <t>VGA-St./VGA-St. 25m</t>
  </si>
  <si>
    <t>VGA-St./VGA-St. 25m Halogenfrei</t>
  </si>
  <si>
    <t>VGA-St./VGA-St. 25m Superflex</t>
  </si>
  <si>
    <t>VGA-St./VGA-St. 30m Superflex</t>
  </si>
  <si>
    <t>VGA-St./VGA-St. 35m Superflex</t>
  </si>
  <si>
    <t>AF Taster/LED, 2xSchließer, grün, Lötanschluss</t>
  </si>
  <si>
    <t>AF Taster/LED, 2xSchließer, rot, 30cm, offen</t>
  </si>
  <si>
    <t>Kabel 3p.XLR-St./3p.XLR-Ku. 5m</t>
  </si>
  <si>
    <t>Kabel 3p.XLR-St./3p.XLR-Ku.7,5m</t>
  </si>
  <si>
    <t>Kabel 3p.XLR-St./3p.XLR-Ku.10m</t>
  </si>
  <si>
    <t>Kabel 3p.XLR-St./3p.XLR-Ku.15m</t>
  </si>
  <si>
    <t>Kabel 3p.XLR-St./3p.XLR-Ku.20m</t>
  </si>
  <si>
    <t>Kabel 3p.XLR-St./3p.XLR-Ku.25m</t>
  </si>
  <si>
    <t>Kabel VGA-Ku.o.G/5xBNC-Ku. 0,4m</t>
  </si>
  <si>
    <t>Kabel 4p.-MD-St./4p-MD-St.   0,5m</t>
  </si>
  <si>
    <t>Kabel 4p.-MD-St./4p-MD-St.   1m</t>
  </si>
  <si>
    <t>Kabel 4p.-MD-St./4p-MD-St.  2m</t>
  </si>
  <si>
    <t>Kabel 4p.-MD-St./4p-MD-St.  3m</t>
  </si>
  <si>
    <t>Kabel 4p.-MD-St./4p-MD-St.  5m</t>
  </si>
  <si>
    <t>Kabel 4p.-MD-St./4p-MD-St.  7,5m</t>
  </si>
  <si>
    <t>Kabel 4p.-MD-St./4p-MD-St. 10m</t>
  </si>
  <si>
    <t>Einbaubuchse BNC unisoliert S</t>
  </si>
  <si>
    <t>Knickschutztülle 6mm weiß S</t>
  </si>
  <si>
    <t>Knickschutztülle 6mm blau S</t>
  </si>
  <si>
    <t>Knickschutztülle 6mm grün S</t>
  </si>
  <si>
    <t>Knickschutztülle 6mm gelb S</t>
  </si>
  <si>
    <t>Knickschutztülle 6mm grau S</t>
  </si>
  <si>
    <t>Knickschutztülle 6mm orange S</t>
  </si>
  <si>
    <t>Knickschutztülle 6mm rot S</t>
  </si>
  <si>
    <t>Knickschutztülle 6mm schwarz S</t>
  </si>
  <si>
    <t>Stecker BNC 6mm S</t>
  </si>
  <si>
    <t>Knickschutztülle 3mm rot S</t>
  </si>
  <si>
    <t>Knickschutztülle 3mm weiß S</t>
  </si>
  <si>
    <t>Knickschutztülle 3mm blau S</t>
  </si>
  <si>
    <t>Knickschutztülle 3mm grün S</t>
  </si>
  <si>
    <t>Knickschutztülle 3mm grau S</t>
  </si>
  <si>
    <t>Knickschutztülle 3mm orange S</t>
  </si>
  <si>
    <t>Knickschutztülle 3mm gelb S</t>
  </si>
  <si>
    <t>Knickschutztülle 3mm schwarz S</t>
  </si>
  <si>
    <t>Stecker 12pol Minicon</t>
  </si>
  <si>
    <t>Einbaubuchse 12pol Minicon</t>
  </si>
  <si>
    <t>Einbaubuchse Speakon 4pol</t>
  </si>
  <si>
    <t>Stecker Speakon 4pol</t>
  </si>
  <si>
    <t>Einbaubuchse XLR 3pol</t>
  </si>
  <si>
    <t>Einbaustecker XLR 3pol</t>
  </si>
  <si>
    <t>Stecker XLR 3pol</t>
  </si>
  <si>
    <t>Kupplung XLR 3pol</t>
  </si>
  <si>
    <t>Gender Changer VGA-Ku./Ku.</t>
  </si>
  <si>
    <t>Gender Changer VGA-St./St.</t>
  </si>
  <si>
    <t>Gender Changer 9pol-St./St.</t>
  </si>
  <si>
    <t>Gender Changer 9pol-Ku./Ku.</t>
  </si>
  <si>
    <t>Gender Changer 9pol-St./Bu.</t>
  </si>
  <si>
    <t>Gender Changer 15pol-Ku./Ku.</t>
  </si>
  <si>
    <t>Einbaubuchse 3,5 Klinke stereo</t>
  </si>
  <si>
    <t>Einbaubuchse 3,5 Klinke 4pol</t>
  </si>
  <si>
    <t>Stecker DVI 24+5</t>
  </si>
  <si>
    <t>Stecker Speakon 2pol</t>
  </si>
  <si>
    <t>AFM 12pin-miniCON-Bu., mit 30cm Kabel auf RJ45 St.</t>
  </si>
  <si>
    <t>RJ45-St. 30cm</t>
  </si>
  <si>
    <t>RJ45-Ku.+2xAderendh. 30cm</t>
  </si>
  <si>
    <t>VGA-St./VGA-St. 40m Superflex</t>
  </si>
  <si>
    <t>VGA-St./VGA-St. 45m Superflex</t>
  </si>
  <si>
    <t>VGA-St./VGA-St. 50m</t>
  </si>
  <si>
    <t>VGA-St./VGA-St. 50m Superflex</t>
  </si>
  <si>
    <t>Preis</t>
  </si>
  <si>
    <t>DPort-St. 1m</t>
  </si>
  <si>
    <t>HDMI-Bu.steck.</t>
  </si>
  <si>
    <t>Kabel VGA-St./5xBNC-Ku. 5m Superflex</t>
  </si>
  <si>
    <t>BNC-Kabel dünn  2,5m</t>
  </si>
  <si>
    <t>Kabel VGA-St./5xBNC-St. 12m Superflex</t>
  </si>
  <si>
    <t>BNC-Kabel 25m</t>
  </si>
  <si>
    <t>BNC-Kabel 30m</t>
  </si>
  <si>
    <t>BNC-Kabel 35m</t>
  </si>
  <si>
    <t>BNC-Kabel 40m</t>
  </si>
  <si>
    <t>Kabel 3xCinch-St./dito 35m</t>
  </si>
  <si>
    <t>Kabel 3xCinch-St./dito 40m</t>
  </si>
  <si>
    <t>Kabel 4p.-MD-St./4p-MD-St. 35m</t>
  </si>
  <si>
    <t>Einbaubuchse XLR 5pol</t>
  </si>
  <si>
    <t>Einbaubuchse XLR 6pol</t>
  </si>
  <si>
    <t>Einbaubuchse XLR 7pol</t>
  </si>
  <si>
    <t>Kabel HDMI-Einbaubuchse/HDMI-Ku., 25cm, rund</t>
  </si>
  <si>
    <t>Kabel HDMI-St./DisplayPort-Stecker 1m</t>
  </si>
  <si>
    <t>Kabel HDMI-St./DisplayPort-Stecker 2m</t>
  </si>
  <si>
    <t>Kabel HDMI-St./DisplayPort-Stecker 3m</t>
  </si>
  <si>
    <t>Kabel HDMI-St./DisplayPort-Stecker 5m</t>
  </si>
  <si>
    <t>Kabel 3,5 St.KlinkeKu/2xCinch-Stecker  0,2m</t>
  </si>
  <si>
    <t>Kabel DVI 24+1 St./DisplayPort-St.  1m</t>
  </si>
  <si>
    <t>Kabel VGA-St./5xBNC-St. 18m Superflex</t>
  </si>
  <si>
    <t>Kabel VGA-St./VGA-St. 12m Superflex</t>
  </si>
  <si>
    <t>BNC-Kabel dünn  0,5m</t>
  </si>
  <si>
    <t>Kabel VGA-St./VGA-St. 11m</t>
  </si>
  <si>
    <t>Kabel VGA-St./VGA-St.  1,5m</t>
  </si>
  <si>
    <t>Kabel 26pin-St./26pin-Ku. 20m J</t>
  </si>
  <si>
    <t>Kabel 26pin-St./26pin-Ku. 50m J</t>
  </si>
  <si>
    <t>Kabel 26pin-St./26pin-Ku. 100mJ</t>
  </si>
  <si>
    <t>Kabel 26pin-St./26pin-Ku. 20m H</t>
  </si>
  <si>
    <t>Kabel 26pin-St./26pin-Ku. 50m H</t>
  </si>
  <si>
    <t>Kabel 26pin-St./26pin-Ku. 100mH</t>
  </si>
  <si>
    <t>Kabel VGA-St./VGA-St. 14m Superflex</t>
  </si>
  <si>
    <t>Kabel DisplayPort-St./HDMI-Ku. 0,15m</t>
  </si>
  <si>
    <t>Kabel 3,5 St.KlinkeSt/dito 12m</t>
  </si>
  <si>
    <t>Kabel 3p.XLR-St./3p.XLR-Ku.30m</t>
  </si>
  <si>
    <t>Kabel VGA-St./VGA-St.  2m Halogenfrei</t>
  </si>
  <si>
    <t>Kabel VGA-St./VGA-St.  3m Halogenfrei</t>
  </si>
  <si>
    <t>Kabel VGA-St./VGA-St.  5m Halogenfrei</t>
  </si>
  <si>
    <t>Kabel VGA-St./VGA-St. 10m Halogenfrei</t>
  </si>
  <si>
    <t>Stecker Klinke 3,5mm NYS231L</t>
  </si>
  <si>
    <t>Stecker Klinke 3,5mm NYS231</t>
  </si>
  <si>
    <t>Kupplung Klinke 3,5mm NYS240</t>
  </si>
  <si>
    <t>Gender Changer VGA-St./Ku.</t>
  </si>
  <si>
    <t>Kupplung Klinke 3,5mm NYS240L</t>
  </si>
  <si>
    <t>Video-Audio-Umschalter 6/1</t>
  </si>
  <si>
    <t>DVI-Extender Single Link</t>
  </si>
  <si>
    <t>AF Aluminiumplatte</t>
  </si>
  <si>
    <t>AF Tischeinbaufeld rund</t>
  </si>
  <si>
    <t>AF Wandgehäuse 125x70x35, schwarz</t>
  </si>
  <si>
    <t>AF Aluminiumplatte Schalterfläche</t>
  </si>
  <si>
    <t>AF  Tischeinbaufeld 315mm</t>
  </si>
  <si>
    <t>AF Wandgehäuse 215x130x65,grau</t>
  </si>
  <si>
    <t>Stecker 7pol Hirose</t>
  </si>
  <si>
    <t>Einbaubuchse PowerCon grau</t>
  </si>
  <si>
    <t>Stecker BNC 3mm abgewinkelt S</t>
  </si>
  <si>
    <t>Mittel-Pin BNC-Stecker 3mm</t>
  </si>
  <si>
    <t>Mittel Pin BNC-Kupplung 3mm</t>
  </si>
  <si>
    <t>Kupplung Mini-XLR 3pol</t>
  </si>
  <si>
    <t>Stecker Klinke 6,3mm mono met</t>
  </si>
  <si>
    <t>Stecker Klinke 6,3mm stereo met</t>
  </si>
  <si>
    <t>Kabel 2xBNC-St./2xBNC-St.  5m</t>
  </si>
  <si>
    <t>Kabel 2xBNC-St./2xBNC-St.  7,5m</t>
  </si>
  <si>
    <t>Kabel 2xBNC-St./2xBNC-St. 10m</t>
  </si>
  <si>
    <t>Kabel 2xBNC-St./2xBNC-St. 15m</t>
  </si>
  <si>
    <t>Kabel 2xBNC-St./2xBNC-St. 20m</t>
  </si>
  <si>
    <t>RJ69-St. 30cm</t>
  </si>
  <si>
    <t>Buchse Simplex</t>
  </si>
  <si>
    <t>5xBNC-Ku. 30cm+Kl.-löt+6pol-XLR</t>
  </si>
  <si>
    <t>3,5Kl. 4pol</t>
  </si>
  <si>
    <t>3,5Kl. 4p.-Bu.</t>
  </si>
  <si>
    <t>3,5Kl.-4p Ku.30cm</t>
  </si>
  <si>
    <t>3,5Kl.- 4pol</t>
  </si>
  <si>
    <t>Stecker Klinke 2,5mm stereo met</t>
  </si>
  <si>
    <t>Kupplung Klinke 2,5mm stereo Metall vergoldet</t>
  </si>
  <si>
    <t>Stecker Klinke 6,3mm mono abg</t>
  </si>
  <si>
    <t>Stecker Mini-XLR 3pol</t>
  </si>
  <si>
    <t>Blindabdeckung XLR D-Bohrung</t>
  </si>
  <si>
    <t>XLR - RJ45</t>
  </si>
  <si>
    <t>XLR EtherCon</t>
  </si>
  <si>
    <t>AFM 3pol-XLR-Bu./3pol-XLR-Ku. 30cm</t>
  </si>
  <si>
    <t>AFM 3p.XLR-Bu./3p.XLR-St. 30cm</t>
  </si>
  <si>
    <t>AFM 3p.XLR-St./löt</t>
  </si>
  <si>
    <t>AFM 3p.XLR-St./3p.XLR-Ku. 30cm</t>
  </si>
  <si>
    <t>AFM 3p.XLR-St./3p.XLR-St. 30cm</t>
  </si>
  <si>
    <t>AFM 4p.XLR-Bu./löt</t>
  </si>
  <si>
    <t>Kabel VGA-St./5xBNC-St.  1,5m Superflex</t>
  </si>
  <si>
    <t>Kabel DVI 24+1 St./St.  7,5m</t>
  </si>
  <si>
    <t>Kabel Option Klinke für VGA spiral/glatt St.-Ku.</t>
  </si>
  <si>
    <t>Kabel VGA-St./5xBNC-Ku.1,5m Superflex</t>
  </si>
  <si>
    <t>Kabel DVI 24+1 St./St.   0,5m</t>
  </si>
  <si>
    <t>Kabel Mini-VGA-Audio-LAN 1m</t>
  </si>
  <si>
    <t>Kabel Mini-VGA-Audio-LAN 2m</t>
  </si>
  <si>
    <t>Kabel Mini-VGA-Audio-LAN 3m</t>
  </si>
  <si>
    <t>Kabel 3p.XLR-St./3p.XLR-Ku.7m</t>
  </si>
  <si>
    <t>1.  Modulträger  auswählen!</t>
  </si>
  <si>
    <t xml:space="preserve">1.  </t>
  </si>
  <si>
    <t xml:space="preserve">2.  </t>
  </si>
  <si>
    <t xml:space="preserve">3.  </t>
  </si>
  <si>
    <t xml:space="preserve">4.  </t>
  </si>
  <si>
    <t xml:space="preserve">5.  </t>
  </si>
  <si>
    <t>Module ins Anschlussfeld verschieben</t>
  </si>
  <si>
    <t>Rückseite-Modul auswählen</t>
  </si>
  <si>
    <t>Modulträger auswählen</t>
  </si>
  <si>
    <t xml:space="preserve">Menge je Modul eintragen </t>
  </si>
  <si>
    <t>evtl. Kabellänge in Metern eintragen</t>
  </si>
  <si>
    <t>Sub-D</t>
  </si>
  <si>
    <t>9pin-Bu.</t>
  </si>
  <si>
    <t>9pin-St.</t>
  </si>
  <si>
    <t>15pin-Bu.</t>
  </si>
  <si>
    <t>15pin-St.</t>
  </si>
  <si>
    <t>Kabel VGA-St./5xBNC-St. 15m Superflex</t>
  </si>
  <si>
    <t>Kabel VGA-St./5xBNC-St. 20m Superflex</t>
  </si>
  <si>
    <t>Kabel VGA-St./5xBNC-St. 25m Superflex</t>
  </si>
  <si>
    <t>Kabel VGA-St./VGA-St.  0,5m Superflex</t>
  </si>
  <si>
    <t>Kabel 2xCinch-St./dito 25m</t>
  </si>
  <si>
    <t>Kabel 26pin-St./26pin-Ku. 200m</t>
  </si>
  <si>
    <t>Kabel 26pin-St./26pin-Ku. 300m</t>
  </si>
  <si>
    <t>Kabel BNC-St./SMB-Ku. 2,5m</t>
  </si>
  <si>
    <t>Kabel 9p.-St./offen 10m</t>
  </si>
  <si>
    <t>Kabel VGA-St./VGA-Ku.  6m Superflex</t>
  </si>
  <si>
    <t>Kabel 9p.-St./offen 15m</t>
  </si>
  <si>
    <t>Kabel 9p.-St./offen 20m</t>
  </si>
  <si>
    <t>Kabel 9p.-Ku./offen 10m</t>
  </si>
  <si>
    <t>Kabel 9p.-Ku./offen 15m</t>
  </si>
  <si>
    <t>Kabel 9p.-Ku./offen 20m</t>
  </si>
  <si>
    <t>Kabel VGA-St./VGA-St.  1,5m Superflex</t>
  </si>
  <si>
    <t>Kabel 4p.-MD-St./3xCin.-St. 15m</t>
  </si>
  <si>
    <t>Kabel VGA-St./offen 10m Superflex</t>
  </si>
  <si>
    <t>Kabel VGA-St./offen 15m Superflex</t>
  </si>
  <si>
    <t>Kabel VGA-St./offen 20m Superflex</t>
  </si>
  <si>
    <t>Kabel Cinch-St./offen 10m</t>
  </si>
  <si>
    <t>Kabel Cinch-St./offen 15m</t>
  </si>
  <si>
    <t>Kabel Cinch-St./offen 20m</t>
  </si>
  <si>
    <t>Kabel 8p.-MD-St /offen 10m</t>
  </si>
  <si>
    <t>Kabel 8p.-MD-St /offen 15m</t>
  </si>
  <si>
    <t>Kabel 8p.-MD-St /offen 20m</t>
  </si>
  <si>
    <t>Kabel 4p.-MD-St./3xCin.-St. 10m</t>
  </si>
  <si>
    <t>Kabel 2xCinch-St./dito 30m</t>
  </si>
  <si>
    <t>Kabel Option Klinke für VGA glatt30/glatt60</t>
  </si>
  <si>
    <t>Kabel VGA-St./VGA-St. 30m Superflex</t>
  </si>
  <si>
    <t>Kabel VGA-St./VGA-St.  6m Superflex</t>
  </si>
  <si>
    <t>Kabel VGA-St./5xBNC-St.  6m Superflex</t>
  </si>
  <si>
    <t>Kabel 5xBNC-St./5xBNC-St.  1m Superflex</t>
  </si>
  <si>
    <t>Kabel 5xBNC-St./5xBNC-St.  2m Superflex</t>
  </si>
  <si>
    <t>Kabel 5xBNC-St./5xBNC-St.  3m Superflex</t>
  </si>
  <si>
    <t>Kabel 5xBNC-St./5xBNC-St.  5m Superflex</t>
  </si>
  <si>
    <t>Kabel 5xBNC-St./5xBNC-St.  7,5 Superflex</t>
  </si>
  <si>
    <t>9p.-St./9p-Ku. 15m</t>
  </si>
  <si>
    <t>9p.-St./9p-Ku. 1m</t>
  </si>
  <si>
    <t>9p.-St./9p-Ku. 20m</t>
  </si>
  <si>
    <t>9p.-St./9p-Ku. 25m</t>
  </si>
  <si>
    <t>9p.-St./9p-Ku. 2m</t>
  </si>
  <si>
    <t>9p.-St./9p-Ku. 3m</t>
  </si>
  <si>
    <t>9p.-St./9p-Ku. 4m</t>
  </si>
  <si>
    <t>9p.-St./9p-Ku. 5m</t>
  </si>
  <si>
    <t>9p.-St./9p-Ku. 7,5m</t>
  </si>
  <si>
    <t>9p.-St./9p-St. 0,5m</t>
  </si>
  <si>
    <t>9p.-St./9p-St. 10m</t>
  </si>
  <si>
    <t>Stecker XLR 5pol abgewinkelt</t>
  </si>
  <si>
    <t>Adapter HDMI-Kupplung/HDMI-Kupplung</t>
  </si>
  <si>
    <t>Adapter USB A-Buchse/B-Stecker</t>
  </si>
  <si>
    <t>Stecker BNC 50 Ohm RG58</t>
  </si>
  <si>
    <t>Stecker Speakon 4pol abgewinkelt</t>
  </si>
  <si>
    <t>Einbaubuchse BNC/BNC HD-SDI</t>
  </si>
  <si>
    <t>AFM  Wandkanal 48TE</t>
  </si>
  <si>
    <t>AFM  Tischeinbaufeld 28TE</t>
  </si>
  <si>
    <t>AFM  Tischeinbaufeld 44TE</t>
  </si>
  <si>
    <t>AFM  Wandgehäuse 215mm 36TE sw</t>
  </si>
  <si>
    <t>AFM  Wandgehäuse 160mm 24TE sw</t>
  </si>
  <si>
    <t>AFM RJ45-Cat.6-Bu./schneid-klem</t>
  </si>
  <si>
    <t>AFM 12p.-Minicon-Bu./RJ45-Ku.+2xAderendhülse 30cm</t>
  </si>
  <si>
    <t>AFM USB-A-Bu./löt</t>
  </si>
  <si>
    <t>VGA/St.</t>
  </si>
  <si>
    <t>VGA/Bu.   St.</t>
  </si>
  <si>
    <t xml:space="preserve"> VGA/Audio</t>
  </si>
  <si>
    <t>3,5Klinke-Bu</t>
  </si>
  <si>
    <t>4pin Mini-DIN</t>
  </si>
  <si>
    <t>AFM DisplayPort Bu./St. 4TE 30cm</t>
  </si>
  <si>
    <t>AFM DisplayPort Bu./Ku. 4TE, Peitsche, 30cm</t>
  </si>
  <si>
    <t>DP-Ku.Peitsche 30cm</t>
  </si>
  <si>
    <t>DP-Bu.</t>
  </si>
  <si>
    <t>DP-Bu. Steck</t>
  </si>
  <si>
    <t>AFM DisplayPort Bu./Bu. 4TE</t>
  </si>
  <si>
    <t>XLR USB-A/B</t>
  </si>
  <si>
    <t>XLR Eth.Cat.6</t>
  </si>
  <si>
    <t>5690A</t>
  </si>
  <si>
    <t>5690B</t>
  </si>
  <si>
    <t>USB-Bu. B/A drehbar</t>
  </si>
  <si>
    <t>XLR USB-Bu/Bu.</t>
  </si>
  <si>
    <t>XLR - Cat.6</t>
  </si>
  <si>
    <t>2.04_01</t>
  </si>
  <si>
    <t>AFM RJ45-EtherCon Cat.6, Neutrik, RJ45-Ku. 30cm</t>
  </si>
  <si>
    <t>XLR - Cat.6A</t>
  </si>
  <si>
    <t>XLR Eth.Cat.6A</t>
  </si>
  <si>
    <t>Neutrik, Cat.6A, steckbar</t>
  </si>
  <si>
    <t>Neutrik, Cat.6A, Ku. 30cm</t>
  </si>
  <si>
    <t>Neutrik, Cat.6-Ku. 30cm</t>
  </si>
  <si>
    <t>AFM RJ45-EtherCon Cat.6A, Neutr. steckbar</t>
  </si>
  <si>
    <t>AFM RJ45-EtherCon Cat.6A, Neutr. RJ45-Ku. 30cm</t>
  </si>
  <si>
    <t>Beschr.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</si>
</sst>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7" formatCode="#,##0.00\ &quot;€&quot;;\-#,##0.00\ &quot;€&quot;"/>
    <numFmt numFmtId="44" formatCode="_-* #,##0.00\ &quot;€&quot;_-;\-* #,##0.00\ &quot;€&quot;_-;_-* &quot;-&quot;??\ &quot;€&quot;_-;_-@_-"/>
    <numFmt numFmtId="164" formatCode="#,##0.00\ &quot;€&quot;"/>
  </numFmts>
  <fonts count="48" x14ac:knownFonts="1">
    <font>
      <sz val="10"/>
      <name val="Arial"/>
    </font>
    <font>
      <sz val="10"/>
      <name val="Arial"/>
    </font>
    <font>
      <b/>
      <sz val="12"/>
      <name val="Arial"/>
      <family val="2"/>
    </font>
    <font>
      <sz val="10"/>
      <name val="Arial"/>
      <family val="2"/>
    </font>
    <font>
      <b/>
      <sz val="10"/>
      <name val="Arial"/>
      <family val="2"/>
    </font>
    <font>
      <sz val="8"/>
      <name val="Arial"/>
    </font>
    <font>
      <sz val="10"/>
      <name val="Arial"/>
    </font>
    <font>
      <b/>
      <sz val="10"/>
      <name val="Wingdings"/>
      <charset val="2"/>
    </font>
    <font>
      <b/>
      <sz val="8"/>
      <name val="Arial"/>
      <family val="2"/>
    </font>
    <font>
      <sz val="8"/>
      <name val="Arial"/>
      <family val="2"/>
    </font>
    <font>
      <b/>
      <sz val="8"/>
      <name val="Arial"/>
    </font>
    <font>
      <sz val="8"/>
      <color indexed="10"/>
      <name val="Arial"/>
      <family val="2"/>
    </font>
    <font>
      <b/>
      <sz val="7"/>
      <name val="Arial"/>
      <family val="2"/>
    </font>
    <font>
      <sz val="7"/>
      <name val="Arial"/>
      <family val="2"/>
    </font>
    <font>
      <sz val="7"/>
      <name val="Arial"/>
    </font>
    <font>
      <sz val="6.5"/>
      <name val="Arial"/>
    </font>
    <font>
      <u/>
      <sz val="12"/>
      <color indexed="12"/>
      <name val="Arial"/>
    </font>
    <font>
      <sz val="9"/>
      <color indexed="10"/>
      <name val="Arial"/>
      <family val="2"/>
    </font>
    <font>
      <b/>
      <sz val="9"/>
      <color indexed="10"/>
      <name val="Arial"/>
      <family val="2"/>
    </font>
    <font>
      <sz val="10"/>
      <color indexed="9"/>
      <name val="Arial"/>
    </font>
    <font>
      <sz val="12"/>
      <name val="Arial"/>
      <family val="2"/>
    </font>
    <font>
      <sz val="10"/>
      <color indexed="9"/>
      <name val="Arial"/>
      <family val="2"/>
    </font>
    <font>
      <sz val="12"/>
      <name val="Arial"/>
    </font>
    <font>
      <b/>
      <sz val="10"/>
      <color indexed="9"/>
      <name val="Arial"/>
      <family val="2"/>
    </font>
    <font>
      <b/>
      <sz val="8"/>
      <color indexed="9"/>
      <name val="Arial"/>
      <family val="2"/>
    </font>
    <font>
      <u/>
      <sz val="8"/>
      <color indexed="9"/>
      <name val="Arial"/>
    </font>
    <font>
      <sz val="8"/>
      <color indexed="9"/>
      <name val="Arial"/>
    </font>
    <font>
      <u/>
      <sz val="8"/>
      <color indexed="9"/>
      <name val="Arial"/>
      <family val="2"/>
    </font>
    <font>
      <sz val="8"/>
      <color indexed="9"/>
      <name val="Arial"/>
      <family val="2"/>
    </font>
    <font>
      <sz val="6.5"/>
      <color indexed="47"/>
      <name val="Arial"/>
    </font>
    <font>
      <b/>
      <sz val="16"/>
      <name val="Arial"/>
      <family val="2"/>
    </font>
    <font>
      <sz val="18"/>
      <name val="Arial"/>
    </font>
    <font>
      <b/>
      <sz val="40"/>
      <name val="Arial"/>
      <family val="2"/>
    </font>
    <font>
      <b/>
      <sz val="9"/>
      <name val="Arial"/>
      <family val="2"/>
    </font>
    <font>
      <b/>
      <sz val="14"/>
      <name val="Wingdings"/>
      <charset val="2"/>
    </font>
    <font>
      <b/>
      <sz val="14"/>
      <name val="Arial"/>
      <family val="2"/>
    </font>
    <font>
      <b/>
      <sz val="9"/>
      <color indexed="9"/>
      <name val="Arial"/>
      <family val="2"/>
    </font>
    <font>
      <sz val="14"/>
      <name val="Arial"/>
    </font>
    <font>
      <sz val="7"/>
      <color indexed="9"/>
      <name val="Arial"/>
      <family val="2"/>
    </font>
    <font>
      <sz val="6"/>
      <name val="Arial"/>
      <family val="2"/>
    </font>
    <font>
      <sz val="7"/>
      <color indexed="8"/>
      <name val="Arial"/>
      <family val="2"/>
    </font>
    <font>
      <u/>
      <sz val="8"/>
      <name val="Arial"/>
      <family val="2"/>
    </font>
    <font>
      <b/>
      <sz val="8"/>
      <color indexed="8"/>
      <name val="Arial"/>
      <family val="2"/>
    </font>
    <font>
      <u/>
      <sz val="8"/>
      <color indexed="12"/>
      <name val="Arial"/>
      <family val="2"/>
    </font>
    <font>
      <b/>
      <sz val="10"/>
      <color indexed="9"/>
      <name val="Wingdings"/>
      <charset val="2"/>
    </font>
    <font>
      <sz val="9"/>
      <name val="Arial"/>
    </font>
    <font>
      <b/>
      <sz val="9"/>
      <name val="Arial"/>
    </font>
    <font>
      <sz val="9"/>
      <name val="Arial"/>
      <family val="2"/>
    </font>
  </fonts>
  <fills count="15">
    <fill>
      <patternFill patternType="none"/>
    </fill>
    <fill>
      <patternFill patternType="gray125"/>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11"/>
        <bgColor indexed="64"/>
      </patternFill>
    </fill>
    <fill>
      <patternFill patternType="lightTrellis"/>
    </fill>
    <fill>
      <patternFill patternType="solid">
        <fgColor indexed="47"/>
        <bgColor indexed="64"/>
      </patternFill>
    </fill>
    <fill>
      <patternFill patternType="solid">
        <fgColor indexed="13"/>
        <bgColor indexed="64"/>
      </patternFill>
    </fill>
    <fill>
      <patternFill patternType="solid">
        <fgColor indexed="44"/>
        <bgColor indexed="64"/>
      </patternFill>
    </fill>
    <fill>
      <patternFill patternType="solid">
        <fgColor indexed="14"/>
        <bgColor indexed="64"/>
      </patternFill>
    </fill>
    <fill>
      <patternFill patternType="solid">
        <fgColor indexed="65"/>
        <bgColor indexed="64"/>
      </patternFill>
    </fill>
    <fill>
      <patternFill patternType="solid">
        <fgColor indexed="50"/>
        <bgColor indexed="64"/>
      </patternFill>
    </fill>
    <fill>
      <patternFill patternType="solid">
        <fgColor indexed="40"/>
        <bgColor indexed="64"/>
      </patternFill>
    </fill>
    <fill>
      <patternFill patternType="solid">
        <fgColor indexed="41"/>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s>
  <cellStyleXfs count="3">
    <xf numFmtId="0" fontId="0" fillId="0" borderId="0"/>
    <xf numFmtId="44" fontId="1" fillId="0" borderId="0" applyFont="0" applyFill="0" applyBorder="0" applyAlignment="0" applyProtection="0"/>
    <xf numFmtId="0" fontId="16" fillId="0" borderId="0" applyNumberFormat="0" applyFill="0" applyBorder="0" applyAlignment="0" applyProtection="0">
      <alignment vertical="top"/>
      <protection locked="0"/>
    </xf>
  </cellStyleXfs>
  <cellXfs count="427">
    <xf numFmtId="0" fontId="0" fillId="0" borderId="0" xfId="0"/>
    <xf numFmtId="164" fontId="0" fillId="0" borderId="0" xfId="0" applyNumberFormat="1"/>
    <xf numFmtId="0" fontId="0" fillId="0" borderId="0" xfId="0" applyNumberFormat="1"/>
    <xf numFmtId="1" fontId="0" fillId="0" borderId="0" xfId="1" applyNumberFormat="1" applyFont="1" applyAlignment="1"/>
    <xf numFmtId="0" fontId="6" fillId="0" borderId="0" xfId="0" applyFont="1"/>
    <xf numFmtId="0" fontId="6" fillId="0" borderId="0" xfId="0" applyFont="1" applyBorder="1"/>
    <xf numFmtId="0" fontId="6" fillId="0" borderId="0" xfId="0" applyFont="1" applyAlignment="1">
      <alignment horizontal="right"/>
    </xf>
    <xf numFmtId="0" fontId="4" fillId="0" borderId="0" xfId="0" applyFont="1" applyAlignment="1">
      <alignment horizontal="right" vertical="center"/>
    </xf>
    <xf numFmtId="0" fontId="6" fillId="0" borderId="0" xfId="0" applyFont="1" applyAlignment="1"/>
    <xf numFmtId="0" fontId="8" fillId="2" borderId="1" xfId="0" applyFont="1" applyFill="1" applyBorder="1" applyAlignment="1">
      <alignment horizontal="right" vertical="center"/>
    </xf>
    <xf numFmtId="0" fontId="5" fillId="0" borderId="0" xfId="0" applyFont="1" applyAlignment="1">
      <alignment vertical="center"/>
    </xf>
    <xf numFmtId="0" fontId="5" fillId="0" borderId="0" xfId="0" applyFont="1"/>
    <xf numFmtId="0" fontId="5" fillId="2" borderId="2" xfId="0" applyFont="1" applyFill="1" applyBorder="1" applyAlignment="1">
      <alignment horizontal="right" vertical="center"/>
    </xf>
    <xf numFmtId="0" fontId="5" fillId="0" borderId="0" xfId="0" applyFont="1" applyAlignment="1">
      <alignment horizontal="right" vertical="center"/>
    </xf>
    <xf numFmtId="0" fontId="5" fillId="2" borderId="3" xfId="0" applyFont="1" applyFill="1" applyBorder="1" applyAlignment="1">
      <alignment horizontal="right" vertical="center"/>
    </xf>
    <xf numFmtId="0" fontId="5" fillId="2" borderId="1" xfId="0" applyFont="1" applyFill="1" applyBorder="1" applyAlignment="1">
      <alignment horizontal="right" vertical="center"/>
    </xf>
    <xf numFmtId="0" fontId="11" fillId="0" borderId="0" xfId="0" applyFont="1" applyBorder="1" applyAlignment="1">
      <alignment horizontal="left" vertical="center"/>
    </xf>
    <xf numFmtId="0" fontId="9" fillId="0" borderId="0" xfId="0" applyFont="1"/>
    <xf numFmtId="0" fontId="12" fillId="0" borderId="0" xfId="0" applyFont="1"/>
    <xf numFmtId="0" fontId="13" fillId="0" borderId="0" xfId="0" applyFont="1"/>
    <xf numFmtId="0" fontId="0" fillId="0" borderId="0" xfId="0" applyAlignment="1"/>
    <xf numFmtId="0" fontId="5" fillId="0" borderId="0" xfId="0" applyFont="1" applyBorder="1"/>
    <xf numFmtId="0" fontId="5" fillId="0" borderId="0" xfId="0" applyFont="1" applyFill="1" applyBorder="1" applyAlignment="1">
      <alignment horizontal="right"/>
    </xf>
    <xf numFmtId="0" fontId="5" fillId="0" borderId="4" xfId="0" applyFont="1" applyBorder="1"/>
    <xf numFmtId="0" fontId="5" fillId="0" borderId="0" xfId="0" applyFont="1" applyAlignment="1">
      <alignment horizontal="right"/>
    </xf>
    <xf numFmtId="0" fontId="14" fillId="0" borderId="0" xfId="0" applyFont="1"/>
    <xf numFmtId="0" fontId="17" fillId="0" borderId="0" xfId="0" applyFont="1" applyBorder="1" applyAlignment="1">
      <alignment horizontal="left" vertical="center"/>
    </xf>
    <xf numFmtId="0" fontId="6" fillId="0" borderId="0" xfId="0" applyFont="1" applyBorder="1" applyProtection="1">
      <protection locked="0"/>
    </xf>
    <xf numFmtId="0" fontId="5" fillId="0" borderId="6" xfId="0" applyFont="1" applyBorder="1"/>
    <xf numFmtId="0" fontId="5" fillId="0" borderId="7" xfId="0" applyFont="1" applyBorder="1"/>
    <xf numFmtId="0" fontId="5" fillId="2" borderId="8" xfId="0" applyFont="1" applyFill="1" applyBorder="1" applyAlignment="1">
      <alignment horizontal="right" vertical="center"/>
    </xf>
    <xf numFmtId="0" fontId="19" fillId="0" borderId="0" xfId="0" applyFont="1" applyAlignment="1">
      <alignment horizontal="left"/>
    </xf>
    <xf numFmtId="0" fontId="6" fillId="3" borderId="9" xfId="0" applyFont="1" applyFill="1" applyBorder="1"/>
    <xf numFmtId="0" fontId="4" fillId="0" borderId="0" xfId="0" applyFont="1" applyAlignment="1">
      <alignment horizontal="right" vertical="center" wrapText="1"/>
    </xf>
    <xf numFmtId="0" fontId="5" fillId="4" borderId="10" xfId="0" applyFont="1" applyFill="1" applyBorder="1" applyAlignment="1">
      <alignment vertical="center"/>
    </xf>
    <xf numFmtId="0" fontId="5" fillId="0" borderId="11" xfId="0" applyFont="1" applyBorder="1" applyAlignment="1">
      <alignment horizontal="center"/>
    </xf>
    <xf numFmtId="0" fontId="16" fillId="0" borderId="0" xfId="2" applyAlignment="1" applyProtection="1"/>
    <xf numFmtId="0" fontId="5" fillId="0" borderId="12" xfId="0" applyFont="1" applyBorder="1" applyAlignment="1">
      <alignment horizontal="center"/>
    </xf>
    <xf numFmtId="0" fontId="5" fillId="0" borderId="13" xfId="0" applyFont="1" applyBorder="1"/>
    <xf numFmtId="0" fontId="0" fillId="0" borderId="0" xfId="0" applyBorder="1"/>
    <xf numFmtId="0" fontId="9" fillId="0" borderId="0" xfId="0" applyFont="1" applyBorder="1"/>
    <xf numFmtId="0" fontId="5" fillId="0" borderId="5" xfId="0" applyFont="1" applyBorder="1"/>
    <xf numFmtId="0" fontId="9" fillId="0" borderId="12" xfId="0" applyFont="1" applyBorder="1" applyAlignment="1">
      <alignment horizontal="center"/>
    </xf>
    <xf numFmtId="1" fontId="4" fillId="5" borderId="5" xfId="0" applyNumberFormat="1" applyFont="1" applyFill="1" applyBorder="1" applyAlignment="1">
      <alignment vertical="center"/>
    </xf>
    <xf numFmtId="0" fontId="5" fillId="0" borderId="11" xfId="0" applyFont="1" applyBorder="1" applyAlignment="1"/>
    <xf numFmtId="0" fontId="5" fillId="0" borderId="5" xfId="0" applyFont="1" applyBorder="1" applyAlignment="1"/>
    <xf numFmtId="0" fontId="13" fillId="0" borderId="14" xfId="0" applyFont="1" applyBorder="1" applyAlignment="1">
      <alignment horizontal="center" vertical="center"/>
    </xf>
    <xf numFmtId="0" fontId="14" fillId="0" borderId="15" xfId="0" applyNumberFormat="1" applyFont="1" applyBorder="1" applyProtection="1"/>
    <xf numFmtId="164" fontId="14" fillId="0" borderId="15" xfId="0" applyNumberFormat="1" applyFont="1" applyBorder="1" applyProtection="1"/>
    <xf numFmtId="164" fontId="14" fillId="0" borderId="7" xfId="0" applyNumberFormat="1" applyFont="1" applyBorder="1" applyProtection="1"/>
    <xf numFmtId="0" fontId="5" fillId="6" borderId="4" xfId="0" applyFont="1" applyFill="1" applyBorder="1" applyAlignment="1" applyProtection="1"/>
    <xf numFmtId="0" fontId="16" fillId="0" borderId="0" xfId="2" applyBorder="1" applyAlignment="1" applyProtection="1"/>
    <xf numFmtId="0" fontId="6" fillId="0" borderId="0" xfId="0" applyFont="1" applyProtection="1"/>
    <xf numFmtId="0" fontId="6" fillId="0" borderId="0" xfId="0" applyFont="1" applyBorder="1" applyProtection="1"/>
    <xf numFmtId="0" fontId="5" fillId="0" borderId="0" xfId="0" applyFont="1" applyBorder="1" applyProtection="1"/>
    <xf numFmtId="0" fontId="0" fillId="0" borderId="0" xfId="0" applyBorder="1" applyProtection="1"/>
    <xf numFmtId="164" fontId="1" fillId="0" borderId="0" xfId="0" applyNumberFormat="1" applyFont="1" applyBorder="1" applyProtection="1"/>
    <xf numFmtId="0" fontId="1" fillId="0" borderId="0" xfId="0" applyNumberFormat="1" applyFont="1" applyBorder="1" applyProtection="1"/>
    <xf numFmtId="0" fontId="6" fillId="0" borderId="0" xfId="0" applyFont="1" applyAlignment="1" applyProtection="1"/>
    <xf numFmtId="164" fontId="0" fillId="0" borderId="0" xfId="0" applyNumberFormat="1" applyBorder="1" applyProtection="1"/>
    <xf numFmtId="0" fontId="9" fillId="0" borderId="0" xfId="0" applyFont="1" applyBorder="1" applyProtection="1"/>
    <xf numFmtId="0" fontId="5" fillId="0" borderId="0" xfId="0" applyFont="1" applyProtection="1"/>
    <xf numFmtId="0" fontId="4" fillId="0" borderId="16" xfId="0" applyFont="1" applyBorder="1" applyAlignment="1" applyProtection="1">
      <alignment horizontal="right"/>
    </xf>
    <xf numFmtId="0" fontId="5" fillId="0" borderId="17" xfId="0" applyFont="1" applyBorder="1" applyProtection="1"/>
    <xf numFmtId="0" fontId="16" fillId="0" borderId="17" xfId="2" applyBorder="1" applyAlignment="1" applyProtection="1"/>
    <xf numFmtId="0" fontId="6" fillId="0" borderId="17" xfId="0" applyFont="1" applyBorder="1" applyProtection="1"/>
    <xf numFmtId="0" fontId="8" fillId="0" borderId="17" xfId="0" applyFont="1" applyBorder="1" applyProtection="1"/>
    <xf numFmtId="0" fontId="9" fillId="0" borderId="17" xfId="0" applyFont="1" applyBorder="1" applyAlignment="1" applyProtection="1">
      <alignment horizontal="right"/>
    </xf>
    <xf numFmtId="0" fontId="9" fillId="0" borderId="18" xfId="0" applyFont="1" applyBorder="1" applyAlignment="1" applyProtection="1">
      <alignment horizontal="right"/>
    </xf>
    <xf numFmtId="0" fontId="10" fillId="0" borderId="0" xfId="0" applyFont="1" applyFill="1" applyBorder="1" applyAlignment="1" applyProtection="1">
      <alignment horizontal="right"/>
    </xf>
    <xf numFmtId="0" fontId="6" fillId="0" borderId="8" xfId="0" applyFont="1" applyBorder="1" applyProtection="1"/>
    <xf numFmtId="0" fontId="5" fillId="0" borderId="0" xfId="0" applyFont="1" applyBorder="1" applyAlignment="1" applyProtection="1"/>
    <xf numFmtId="0" fontId="5" fillId="0" borderId="0" xfId="0" applyFont="1" applyFill="1" applyBorder="1" applyProtection="1"/>
    <xf numFmtId="1" fontId="5" fillId="0" borderId="0" xfId="1" applyNumberFormat="1" applyFont="1" applyAlignment="1" applyProtection="1"/>
    <xf numFmtId="0" fontId="5" fillId="0" borderId="0" xfId="0" applyNumberFormat="1" applyFont="1" applyProtection="1"/>
    <xf numFmtId="0" fontId="6" fillId="0" borderId="19" xfId="0" applyFont="1" applyBorder="1" applyProtection="1"/>
    <xf numFmtId="0" fontId="5" fillId="0" borderId="20" xfId="0" applyFont="1" applyBorder="1" applyAlignment="1" applyProtection="1"/>
    <xf numFmtId="0" fontId="5" fillId="0" borderId="20" xfId="0" applyFont="1" applyBorder="1" applyProtection="1"/>
    <xf numFmtId="0" fontId="5" fillId="0" borderId="21" xfId="0" applyFont="1" applyBorder="1" applyProtection="1"/>
    <xf numFmtId="0" fontId="13" fillId="0" borderId="0" xfId="0" applyFont="1" applyAlignment="1" applyProtection="1">
      <alignment horizontal="center" vertical="center"/>
    </xf>
    <xf numFmtId="0" fontId="14" fillId="0" borderId="17" xfId="0" applyFont="1" applyBorder="1" applyProtection="1"/>
    <xf numFmtId="0" fontId="14" fillId="0" borderId="17" xfId="0" applyFont="1" applyBorder="1" applyAlignment="1" applyProtection="1">
      <alignment horizontal="right"/>
    </xf>
    <xf numFmtId="0" fontId="6" fillId="0" borderId="20" xfId="0" applyFont="1" applyBorder="1" applyProtection="1"/>
    <xf numFmtId="0" fontId="6" fillId="0" borderId="22" xfId="0" applyFont="1" applyBorder="1" applyProtection="1"/>
    <xf numFmtId="0" fontId="5" fillId="0" borderId="23" xfId="0" applyFont="1" applyBorder="1" applyProtection="1"/>
    <xf numFmtId="0" fontId="6" fillId="0" borderId="23" xfId="0" applyFont="1" applyBorder="1" applyProtection="1"/>
    <xf numFmtId="0" fontId="6" fillId="0" borderId="21" xfId="0" applyFont="1" applyBorder="1" applyProtection="1"/>
    <xf numFmtId="0" fontId="21" fillId="0" borderId="0" xfId="0" applyFont="1" applyBorder="1" applyAlignment="1" applyProtection="1">
      <alignment vertical="center"/>
      <protection locked="0"/>
    </xf>
    <xf numFmtId="0" fontId="6" fillId="0" borderId="0" xfId="0" applyFont="1" applyProtection="1">
      <protection locked="0"/>
    </xf>
    <xf numFmtId="0" fontId="13" fillId="0" borderId="24" xfId="0" applyFont="1" applyBorder="1" applyAlignment="1">
      <alignment vertical="center"/>
    </xf>
    <xf numFmtId="0" fontId="5" fillId="0" borderId="23" xfId="0" applyFont="1" applyBorder="1" applyAlignment="1">
      <alignment vertical="center"/>
    </xf>
    <xf numFmtId="0" fontId="13" fillId="0" borderId="14" xfId="0" applyFont="1" applyBorder="1" applyAlignment="1">
      <alignment horizontal="right" vertical="center"/>
    </xf>
    <xf numFmtId="0" fontId="5" fillId="0" borderId="24" xfId="0" applyFont="1" applyBorder="1" applyAlignment="1">
      <alignment vertical="center"/>
    </xf>
    <xf numFmtId="0" fontId="13" fillId="0" borderId="24" xfId="0" applyFont="1" applyBorder="1" applyAlignment="1">
      <alignment horizontal="right" vertical="center"/>
    </xf>
    <xf numFmtId="0" fontId="6" fillId="0" borderId="0" xfId="0" applyFont="1" applyBorder="1" applyAlignment="1"/>
    <xf numFmtId="0" fontId="5" fillId="0" borderId="0" xfId="0" applyFont="1" applyAlignment="1" applyProtection="1">
      <alignment horizontal="right"/>
    </xf>
    <xf numFmtId="9" fontId="6" fillId="2" borderId="4" xfId="0" applyNumberFormat="1" applyFont="1" applyFill="1" applyBorder="1" applyAlignment="1">
      <alignment horizontal="right" vertical="center"/>
    </xf>
    <xf numFmtId="0" fontId="5" fillId="0" borderId="0" xfId="0" applyFont="1" applyFill="1" applyBorder="1" applyAlignment="1">
      <alignment horizontal="right" vertical="center"/>
    </xf>
    <xf numFmtId="0" fontId="5" fillId="0" borderId="8" xfId="0" applyFont="1" applyBorder="1"/>
    <xf numFmtId="0" fontId="5" fillId="7" borderId="4" xfId="0" applyFont="1" applyFill="1" applyBorder="1" applyProtection="1">
      <protection locked="0"/>
    </xf>
    <xf numFmtId="0" fontId="6" fillId="0" borderId="0" xfId="0" applyFont="1" applyFill="1" applyProtection="1"/>
    <xf numFmtId="0" fontId="5" fillId="0" borderId="15" xfId="0" applyFont="1" applyBorder="1"/>
    <xf numFmtId="0" fontId="6" fillId="1" borderId="4" xfId="0" applyFont="1" applyFill="1" applyBorder="1"/>
    <xf numFmtId="164" fontId="13" fillId="0" borderId="0" xfId="0" applyNumberFormat="1" applyFont="1" applyBorder="1" applyAlignment="1">
      <alignment vertical="center"/>
    </xf>
    <xf numFmtId="164" fontId="5" fillId="0" borderId="0" xfId="0" applyNumberFormat="1" applyFont="1" applyBorder="1" applyProtection="1"/>
    <xf numFmtId="164" fontId="5" fillId="0" borderId="21" xfId="0" applyNumberFormat="1" applyFont="1" applyBorder="1" applyProtection="1"/>
    <xf numFmtId="0" fontId="5" fillId="0" borderId="25" xfId="0" applyFont="1" applyBorder="1" applyAlignment="1" applyProtection="1">
      <alignment horizontal="center"/>
    </xf>
    <xf numFmtId="0" fontId="5" fillId="0" borderId="13" xfId="0" applyFont="1" applyBorder="1" applyAlignment="1" applyProtection="1">
      <alignment horizontal="center"/>
    </xf>
    <xf numFmtId="0" fontId="5" fillId="0" borderId="25" xfId="0" applyFont="1" applyBorder="1"/>
    <xf numFmtId="0" fontId="14" fillId="0" borderId="6" xfId="0" applyNumberFormat="1" applyFont="1" applyBorder="1" applyAlignment="1" applyProtection="1">
      <alignment horizontal="right"/>
    </xf>
    <xf numFmtId="0" fontId="0" fillId="8" borderId="5" xfId="0" applyFill="1" applyBorder="1"/>
    <xf numFmtId="0" fontId="5" fillId="0" borderId="0" xfId="0" applyNumberFormat="1" applyFont="1" applyFill="1" applyBorder="1" applyAlignment="1" applyProtection="1">
      <alignment horizontal="right"/>
    </xf>
    <xf numFmtId="0" fontId="14" fillId="0" borderId="26" xfId="0" applyFont="1" applyBorder="1" applyAlignment="1" applyProtection="1">
      <alignment horizontal="right"/>
    </xf>
    <xf numFmtId="0" fontId="5" fillId="0" borderId="15" xfId="0" applyFont="1" applyBorder="1" applyProtection="1"/>
    <xf numFmtId="0" fontId="5" fillId="0" borderId="27" xfId="0" applyFont="1" applyBorder="1" applyProtection="1"/>
    <xf numFmtId="0" fontId="5" fillId="0" borderId="7" xfId="0" applyFont="1" applyBorder="1" applyProtection="1"/>
    <xf numFmtId="0" fontId="9" fillId="0" borderId="26" xfId="0" applyFont="1" applyBorder="1" applyAlignment="1" applyProtection="1">
      <alignment horizontal="right"/>
    </xf>
    <xf numFmtId="164" fontId="5" fillId="0" borderId="20" xfId="0" applyNumberFormat="1" applyFont="1" applyBorder="1" applyProtection="1"/>
    <xf numFmtId="0" fontId="5" fillId="0" borderId="28" xfId="0" applyFont="1" applyBorder="1" applyAlignment="1" applyProtection="1">
      <alignment horizontal="center"/>
    </xf>
    <xf numFmtId="164" fontId="5" fillId="0" borderId="23" xfId="0" applyNumberFormat="1" applyFont="1" applyBorder="1" applyProtection="1"/>
    <xf numFmtId="0" fontId="5" fillId="0" borderId="29" xfId="0" applyFont="1" applyBorder="1" applyAlignment="1" applyProtection="1">
      <alignment horizontal="center"/>
    </xf>
    <xf numFmtId="0" fontId="6" fillId="9" borderId="0" xfId="0" applyFont="1" applyFill="1"/>
    <xf numFmtId="0" fontId="0" fillId="9" borderId="11" xfId="0" applyFill="1" applyBorder="1"/>
    <xf numFmtId="0" fontId="0" fillId="9" borderId="30" xfId="0" applyFill="1" applyBorder="1"/>
    <xf numFmtId="0" fontId="0" fillId="9" borderId="30" xfId="0" applyFill="1" applyBorder="1" applyAlignment="1">
      <alignment horizontal="right"/>
    </xf>
    <xf numFmtId="0" fontId="0" fillId="9" borderId="0" xfId="0" applyFill="1"/>
    <xf numFmtId="0" fontId="5" fillId="0" borderId="11" xfId="0" applyFont="1" applyBorder="1" applyAlignment="1">
      <alignment horizontal="left"/>
    </xf>
    <xf numFmtId="0" fontId="5" fillId="0" borderId="12" xfId="0" applyFont="1" applyBorder="1" applyAlignment="1">
      <alignment horizontal="left"/>
    </xf>
    <xf numFmtId="0" fontId="5" fillId="0" borderId="11" xfId="0" applyFont="1" applyBorder="1"/>
    <xf numFmtId="0" fontId="4" fillId="8" borderId="4" xfId="0" applyFont="1" applyFill="1" applyBorder="1" applyAlignment="1">
      <alignment horizontal="center" vertical="center"/>
    </xf>
    <xf numFmtId="7" fontId="5" fillId="6" borderId="4" xfId="1" applyNumberFormat="1" applyFont="1" applyFill="1" applyBorder="1" applyAlignment="1" applyProtection="1"/>
    <xf numFmtId="0" fontId="16" fillId="0" borderId="0" xfId="2" applyFont="1" applyAlignment="1" applyProtection="1">
      <alignment horizontal="right"/>
    </xf>
    <xf numFmtId="0" fontId="14" fillId="0" borderId="0" xfId="0" applyFont="1" applyAlignment="1">
      <alignment horizontal="right"/>
    </xf>
    <xf numFmtId="0" fontId="5" fillId="0" borderId="0" xfId="0" applyFont="1" applyBorder="1" applyAlignment="1">
      <alignment horizontal="right"/>
    </xf>
    <xf numFmtId="0" fontId="16" fillId="0" borderId="0" xfId="2" applyAlignment="1" applyProtection="1">
      <alignment horizontal="right"/>
    </xf>
    <xf numFmtId="0" fontId="16" fillId="0" borderId="0" xfId="2" applyBorder="1" applyAlignment="1" applyProtection="1">
      <alignment horizontal="right"/>
    </xf>
    <xf numFmtId="0" fontId="25" fillId="0" borderId="0" xfId="2" applyFont="1" applyAlignment="1" applyProtection="1">
      <alignment horizontal="center"/>
    </xf>
    <xf numFmtId="0" fontId="26" fillId="0" borderId="0" xfId="0" applyFont="1" applyBorder="1" applyAlignment="1">
      <alignment horizontal="center"/>
    </xf>
    <xf numFmtId="0" fontId="6" fillId="0" borderId="0" xfId="0" applyFont="1" applyFill="1" applyBorder="1"/>
    <xf numFmtId="0" fontId="6" fillId="1" borderId="6" xfId="0" applyFont="1" applyFill="1" applyBorder="1"/>
    <xf numFmtId="1" fontId="23" fillId="0" borderId="0" xfId="0" applyNumberFormat="1" applyFont="1" applyFill="1" applyBorder="1" applyAlignment="1">
      <alignment vertical="center"/>
    </xf>
    <xf numFmtId="0" fontId="6" fillId="0" borderId="31" xfId="0" applyFont="1" applyBorder="1" applyProtection="1"/>
    <xf numFmtId="0" fontId="16" fillId="0" borderId="0" xfId="2" applyFont="1" applyBorder="1" applyAlignment="1" applyProtection="1">
      <alignment horizontal="right"/>
    </xf>
    <xf numFmtId="0" fontId="0" fillId="5" borderId="0" xfId="0" applyFill="1"/>
    <xf numFmtId="0" fontId="9" fillId="0" borderId="0" xfId="0" applyFont="1" applyFill="1" applyBorder="1" applyAlignment="1">
      <alignment horizontal="left"/>
    </xf>
    <xf numFmtId="0" fontId="27" fillId="0" borderId="0" xfId="2" applyFont="1" applyAlignment="1" applyProtection="1">
      <alignment horizontal="center"/>
    </xf>
    <xf numFmtId="0" fontId="28" fillId="0" borderId="0" xfId="0" applyFont="1" applyBorder="1" applyAlignment="1">
      <alignment horizontal="center"/>
    </xf>
    <xf numFmtId="0" fontId="27" fillId="0" borderId="0" xfId="2" applyFont="1" applyFill="1" applyBorder="1" applyAlignment="1" applyProtection="1">
      <alignment horizontal="center"/>
    </xf>
    <xf numFmtId="0" fontId="27" fillId="0" borderId="0" xfId="2" applyFont="1" applyAlignment="1" applyProtection="1"/>
    <xf numFmtId="0" fontId="27" fillId="0" borderId="0" xfId="2" applyFont="1" applyBorder="1" applyAlignment="1" applyProtection="1"/>
    <xf numFmtId="0" fontId="31" fillId="0" borderId="0" xfId="0" applyFont="1"/>
    <xf numFmtId="0" fontId="8" fillId="0" borderId="0" xfId="0" applyFont="1" applyFill="1" applyBorder="1" applyProtection="1"/>
    <xf numFmtId="0" fontId="4" fillId="10" borderId="24" xfId="0" applyFont="1" applyFill="1" applyBorder="1" applyAlignment="1">
      <alignment horizontal="left" vertical="center"/>
    </xf>
    <xf numFmtId="0" fontId="4" fillId="10" borderId="14" xfId="0" applyFont="1" applyFill="1" applyBorder="1" applyAlignment="1">
      <alignment horizontal="left" vertical="center"/>
    </xf>
    <xf numFmtId="0" fontId="4" fillId="10" borderId="0" xfId="0" applyFont="1" applyFill="1" applyAlignment="1">
      <alignment horizontal="left" vertical="center" wrapText="1"/>
    </xf>
    <xf numFmtId="0" fontId="0" fillId="0" borderId="0" xfId="0" applyAlignment="1">
      <alignment vertical="center"/>
    </xf>
    <xf numFmtId="0" fontId="30" fillId="10" borderId="11" xfId="0" applyFont="1" applyFill="1" applyBorder="1" applyAlignment="1">
      <alignment horizontal="right" vertical="center"/>
    </xf>
    <xf numFmtId="0" fontId="30" fillId="10" borderId="30" xfId="0" applyFont="1" applyFill="1" applyBorder="1" applyAlignment="1">
      <alignment vertical="center"/>
    </xf>
    <xf numFmtId="0" fontId="0" fillId="10" borderId="30" xfId="0" applyFill="1" applyBorder="1" applyAlignment="1">
      <alignment vertical="center"/>
    </xf>
    <xf numFmtId="0" fontId="30" fillId="10" borderId="5" xfId="0" applyFont="1" applyFill="1" applyBorder="1" applyAlignment="1">
      <alignment vertical="center"/>
    </xf>
    <xf numFmtId="0" fontId="30" fillId="0" borderId="0" xfId="0" applyFont="1" applyAlignment="1">
      <alignment vertical="center"/>
    </xf>
    <xf numFmtId="0" fontId="32" fillId="2" borderId="11" xfId="0" applyFont="1" applyFill="1" applyBorder="1"/>
    <xf numFmtId="0" fontId="0" fillId="2" borderId="30" xfId="0" applyFill="1" applyBorder="1"/>
    <xf numFmtId="0" fontId="0" fillId="2" borderId="5" xfId="0" applyFill="1" applyBorder="1"/>
    <xf numFmtId="0" fontId="5" fillId="7" borderId="4" xfId="0" applyFont="1" applyFill="1" applyBorder="1" applyProtection="1"/>
    <xf numFmtId="0" fontId="4" fillId="0" borderId="0" xfId="0" applyFont="1" applyFill="1" applyAlignment="1">
      <alignment horizontal="right" vertical="center"/>
    </xf>
    <xf numFmtId="0" fontId="5" fillId="0" borderId="0" xfId="0" applyFont="1" applyBorder="1" applyAlignment="1">
      <alignment vertical="center"/>
    </xf>
    <xf numFmtId="0" fontId="6" fillId="9" borderId="24" xfId="0" applyFont="1" applyFill="1" applyBorder="1"/>
    <xf numFmtId="0" fontId="6" fillId="9" borderId="32" xfId="0" applyFont="1" applyFill="1" applyBorder="1"/>
    <xf numFmtId="0" fontId="5" fillId="11" borderId="4" xfId="0" applyFont="1" applyFill="1" applyBorder="1" applyAlignment="1" applyProtection="1"/>
    <xf numFmtId="0" fontId="5" fillId="0" borderId="15" xfId="0" applyNumberFormat="1" applyFont="1" applyBorder="1" applyProtection="1"/>
    <xf numFmtId="0" fontId="5" fillId="11" borderId="0" xfId="0" applyFont="1" applyFill="1"/>
    <xf numFmtId="0" fontId="5" fillId="0" borderId="6" xfId="0" applyNumberFormat="1" applyFont="1" applyBorder="1" applyAlignment="1" applyProtection="1">
      <alignment horizontal="right"/>
    </xf>
    <xf numFmtId="0" fontId="36" fillId="0" borderId="0" xfId="0" applyFont="1" applyBorder="1" applyAlignment="1">
      <alignment horizontal="right" vertical="center"/>
    </xf>
    <xf numFmtId="0" fontId="22" fillId="0" borderId="0" xfId="0" applyFont="1"/>
    <xf numFmtId="0" fontId="22" fillId="0" borderId="0" xfId="0" applyFont="1" applyAlignment="1">
      <alignment vertical="center"/>
    </xf>
    <xf numFmtId="0" fontId="25" fillId="0" borderId="0" xfId="2" applyFont="1" applyAlignment="1" applyProtection="1"/>
    <xf numFmtId="0" fontId="9" fillId="0" borderId="21" xfId="0" applyFont="1" applyFill="1" applyBorder="1" applyAlignment="1"/>
    <xf numFmtId="0" fontId="9" fillId="0" borderId="11" xfId="0" applyFont="1" applyBorder="1" applyAlignment="1"/>
    <xf numFmtId="0" fontId="26" fillId="0" borderId="5" xfId="0" applyFont="1" applyBorder="1" applyAlignment="1"/>
    <xf numFmtId="0" fontId="5" fillId="0" borderId="30" xfId="0" applyFont="1" applyBorder="1" applyProtection="1"/>
    <xf numFmtId="0" fontId="5" fillId="0" borderId="13" xfId="0" applyFont="1" applyBorder="1" applyProtection="1"/>
    <xf numFmtId="0" fontId="5" fillId="0" borderId="12" xfId="0" applyFont="1" applyBorder="1" applyAlignment="1" applyProtection="1">
      <alignment horizontal="center"/>
    </xf>
    <xf numFmtId="0" fontId="6" fillId="1" borderId="4" xfId="0" applyFont="1" applyFill="1" applyBorder="1" applyProtection="1"/>
    <xf numFmtId="0" fontId="28" fillId="0" borderId="0" xfId="0" applyFont="1" applyBorder="1" applyAlignment="1" applyProtection="1">
      <alignment horizontal="center"/>
    </xf>
    <xf numFmtId="0" fontId="5" fillId="0" borderId="12" xfId="0" applyFont="1" applyBorder="1" applyAlignment="1" applyProtection="1">
      <alignment horizontal="left"/>
    </xf>
    <xf numFmtId="0" fontId="5" fillId="0" borderId="21" xfId="0" applyFont="1" applyBorder="1" applyAlignment="1" applyProtection="1">
      <alignment horizontal="center"/>
    </xf>
    <xf numFmtId="0" fontId="5" fillId="0" borderId="11" xfId="0" applyFont="1" applyBorder="1" applyAlignment="1" applyProtection="1">
      <alignment horizontal="left"/>
    </xf>
    <xf numFmtId="0" fontId="5" fillId="0" borderId="5" xfId="0" applyFont="1" applyBorder="1" applyProtection="1"/>
    <xf numFmtId="0" fontId="26" fillId="0" borderId="0" xfId="0" applyFont="1" applyBorder="1" applyAlignment="1" applyProtection="1">
      <alignment horizontal="center"/>
    </xf>
    <xf numFmtId="0" fontId="5" fillId="0" borderId="11" xfId="0" applyFont="1" applyBorder="1" applyAlignment="1" applyProtection="1">
      <alignment horizontal="center"/>
    </xf>
    <xf numFmtId="0" fontId="4" fillId="7" borderId="24" xfId="0" applyFont="1" applyFill="1" applyBorder="1" applyAlignment="1">
      <alignment horizontal="right" vertical="center"/>
    </xf>
    <xf numFmtId="0" fontId="4" fillId="7" borderId="14" xfId="0" applyFont="1" applyFill="1" applyBorder="1" applyAlignment="1">
      <alignment horizontal="right" vertical="center"/>
    </xf>
    <xf numFmtId="0" fontId="4" fillId="7" borderId="0" xfId="0" applyFont="1" applyFill="1" applyAlignment="1">
      <alignment horizontal="center" vertical="center" wrapText="1"/>
    </xf>
    <xf numFmtId="164" fontId="5" fillId="0" borderId="0" xfId="0" applyNumberFormat="1" applyFont="1"/>
    <xf numFmtId="0" fontId="5" fillId="0" borderId="30" xfId="0" applyFont="1" applyBorder="1" applyAlignment="1">
      <alignment horizontal="left"/>
    </xf>
    <xf numFmtId="0" fontId="5" fillId="0" borderId="33" xfId="0" applyFont="1" applyBorder="1" applyProtection="1"/>
    <xf numFmtId="0" fontId="6" fillId="0" borderId="12" xfId="0" applyFont="1" applyBorder="1" applyProtection="1"/>
    <xf numFmtId="0" fontId="6" fillId="1" borderId="7" xfId="0" applyFont="1" applyFill="1" applyBorder="1"/>
    <xf numFmtId="0" fontId="9" fillId="0" borderId="5" xfId="0" applyFont="1" applyFill="1" applyBorder="1" applyAlignment="1"/>
    <xf numFmtId="0" fontId="9" fillId="0" borderId="30" xfId="0" applyFont="1" applyFill="1" applyBorder="1" applyAlignment="1"/>
    <xf numFmtId="0" fontId="6" fillId="0" borderId="11" xfId="0" applyFont="1" applyBorder="1"/>
    <xf numFmtId="0" fontId="13" fillId="0" borderId="34" xfId="0" applyFont="1" applyBorder="1" applyAlignment="1">
      <alignment horizontal="right" vertical="center"/>
    </xf>
    <xf numFmtId="0" fontId="13" fillId="0" borderId="35" xfId="0" applyFont="1" applyBorder="1" applyAlignment="1">
      <alignment vertical="center"/>
    </xf>
    <xf numFmtId="0" fontId="37" fillId="0" borderId="0" xfId="0" applyFont="1"/>
    <xf numFmtId="0" fontId="9" fillId="0" borderId="34" xfId="0" applyFont="1" applyBorder="1" applyAlignment="1">
      <alignment horizontal="left"/>
    </xf>
    <xf numFmtId="0" fontId="5" fillId="0" borderId="36" xfId="0" applyFont="1" applyBorder="1"/>
    <xf numFmtId="1" fontId="4" fillId="0" borderId="7" xfId="0" applyNumberFormat="1" applyFont="1" applyFill="1" applyBorder="1" applyAlignment="1">
      <alignment vertical="center"/>
    </xf>
    <xf numFmtId="0" fontId="4" fillId="2" borderId="7" xfId="0" applyFont="1" applyFill="1" applyBorder="1" applyAlignment="1">
      <alignment vertical="center"/>
    </xf>
    <xf numFmtId="0" fontId="13" fillId="0" borderId="1" xfId="0" applyFont="1" applyBorder="1"/>
    <xf numFmtId="0" fontId="13" fillId="0" borderId="37" xfId="0" applyFont="1" applyBorder="1"/>
    <xf numFmtId="0" fontId="13" fillId="0" borderId="17" xfId="0" applyFont="1" applyBorder="1"/>
    <xf numFmtId="0" fontId="5" fillId="0" borderId="38" xfId="0" applyFont="1" applyBorder="1"/>
    <xf numFmtId="0" fontId="13" fillId="0" borderId="37" xfId="0" applyFont="1" applyBorder="1" applyAlignment="1">
      <alignment horizontal="right"/>
    </xf>
    <xf numFmtId="0" fontId="13" fillId="0" borderId="38" xfId="0" applyFont="1" applyBorder="1" applyAlignment="1">
      <alignment horizontal="left"/>
    </xf>
    <xf numFmtId="0" fontId="5" fillId="0" borderId="39" xfId="0" applyFont="1" applyBorder="1"/>
    <xf numFmtId="0" fontId="13" fillId="0" borderId="37" xfId="0" applyFont="1" applyBorder="1" applyAlignment="1">
      <alignment horizontal="center"/>
    </xf>
    <xf numFmtId="0" fontId="5" fillId="0" borderId="37" xfId="0" applyFont="1" applyBorder="1"/>
    <xf numFmtId="0" fontId="13" fillId="0" borderId="18" xfId="0" applyFont="1" applyBorder="1" applyAlignment="1">
      <alignment horizontal="right"/>
    </xf>
    <xf numFmtId="0" fontId="13" fillId="0" borderId="8" xfId="0" applyFont="1" applyBorder="1" applyAlignment="1">
      <alignment horizontal="center" vertical="center"/>
    </xf>
    <xf numFmtId="0" fontId="13" fillId="0" borderId="0" xfId="0" applyFont="1" applyBorder="1" applyAlignment="1">
      <alignment vertical="center"/>
    </xf>
    <xf numFmtId="0" fontId="13" fillId="0" borderId="0" xfId="0" applyFont="1" applyBorder="1" applyAlignment="1">
      <alignment horizontal="right" vertical="center"/>
    </xf>
    <xf numFmtId="0" fontId="13" fillId="0" borderId="0" xfId="0" applyFont="1" applyBorder="1" applyAlignment="1">
      <alignment horizontal="left" vertical="center"/>
    </xf>
    <xf numFmtId="0" fontId="13" fillId="0" borderId="2" xfId="0" applyFont="1" applyBorder="1" applyAlignment="1">
      <alignment vertical="center"/>
    </xf>
    <xf numFmtId="0" fontId="13" fillId="0" borderId="29" xfId="0" applyFont="1" applyBorder="1" applyAlignment="1">
      <alignment horizontal="right" vertical="center"/>
    </xf>
    <xf numFmtId="0" fontId="13" fillId="0" borderId="12" xfId="0" applyFont="1" applyBorder="1" applyAlignment="1">
      <alignment horizontal="center" vertical="center"/>
    </xf>
    <xf numFmtId="164" fontId="13" fillId="0" borderId="21" xfId="0" applyNumberFormat="1" applyFont="1" applyBorder="1" applyAlignment="1">
      <alignment vertical="center"/>
    </xf>
    <xf numFmtId="0" fontId="13" fillId="0" borderId="21" xfId="0" applyFont="1" applyBorder="1" applyAlignment="1">
      <alignment vertical="center"/>
    </xf>
    <xf numFmtId="0" fontId="13" fillId="0" borderId="21" xfId="0" applyFont="1" applyBorder="1" applyAlignment="1">
      <alignment horizontal="right" vertical="center"/>
    </xf>
    <xf numFmtId="0" fontId="38" fillId="0" borderId="17" xfId="0" applyFont="1" applyBorder="1" applyAlignment="1">
      <alignment horizontal="center"/>
    </xf>
    <xf numFmtId="0" fontId="13" fillId="0" borderId="0" xfId="0" applyFont="1" applyBorder="1" applyAlignment="1">
      <alignment horizontal="center" vertical="center"/>
    </xf>
    <xf numFmtId="0" fontId="39" fillId="0" borderId="8" xfId="0" applyFont="1" applyBorder="1" applyAlignment="1">
      <alignment horizontal="center" vertical="center"/>
    </xf>
    <xf numFmtId="0" fontId="6" fillId="0" borderId="0" xfId="0" applyFont="1" applyBorder="1" applyAlignment="1">
      <alignment vertical="center" wrapText="1"/>
    </xf>
    <xf numFmtId="0" fontId="4" fillId="1" borderId="4" xfId="0" applyFont="1" applyFill="1" applyBorder="1" applyAlignment="1">
      <alignment horizontal="left" vertical="center" textRotation="90"/>
    </xf>
    <xf numFmtId="0" fontId="39" fillId="0" borderId="0" xfId="0" applyFont="1"/>
    <xf numFmtId="0" fontId="39" fillId="2" borderId="4" xfId="0" applyFont="1" applyFill="1" applyBorder="1"/>
    <xf numFmtId="0" fontId="39" fillId="2" borderId="6" xfId="0" applyFont="1" applyFill="1" applyBorder="1"/>
    <xf numFmtId="0" fontId="5" fillId="0" borderId="0" xfId="0" applyNumberFormat="1" applyFont="1"/>
    <xf numFmtId="0" fontId="5" fillId="3" borderId="34" xfId="0" applyFont="1" applyFill="1" applyBorder="1" applyAlignment="1">
      <alignment horizontal="right" vertical="center"/>
    </xf>
    <xf numFmtId="0" fontId="6" fillId="0" borderId="8" xfId="0" applyFont="1" applyBorder="1" applyAlignment="1">
      <alignment vertical="center" wrapText="1"/>
    </xf>
    <xf numFmtId="1" fontId="5" fillId="0" borderId="0" xfId="0" applyNumberFormat="1" applyFont="1" applyProtection="1"/>
    <xf numFmtId="0" fontId="8" fillId="7" borderId="4" xfId="0" applyNumberFormat="1" applyFont="1" applyFill="1" applyBorder="1" applyProtection="1">
      <protection locked="0"/>
    </xf>
    <xf numFmtId="0" fontId="8" fillId="7" borderId="4" xfId="0" applyNumberFormat="1" applyFont="1" applyFill="1" applyBorder="1" applyProtection="1"/>
    <xf numFmtId="0" fontId="5" fillId="2" borderId="4" xfId="0" applyFont="1" applyFill="1" applyBorder="1" applyAlignment="1" applyProtection="1">
      <alignment horizontal="center"/>
    </xf>
    <xf numFmtId="0" fontId="5" fillId="2" borderId="7" xfId="0" applyFont="1" applyFill="1" applyBorder="1" applyAlignment="1" applyProtection="1">
      <alignment horizontal="center"/>
    </xf>
    <xf numFmtId="0" fontId="4" fillId="7" borderId="24" xfId="0" applyFont="1" applyFill="1" applyBorder="1" applyAlignment="1" applyProtection="1">
      <alignment horizontal="right" vertical="center"/>
      <protection locked="0"/>
    </xf>
    <xf numFmtId="0" fontId="28" fillId="0" borderId="0" xfId="0" applyFont="1" applyFill="1" applyBorder="1" applyAlignment="1" applyProtection="1">
      <alignment horizontal="center"/>
    </xf>
    <xf numFmtId="0" fontId="24" fillId="0" borderId="0" xfId="0" applyFont="1" applyBorder="1" applyAlignment="1">
      <alignment horizontal="right" vertical="center"/>
    </xf>
    <xf numFmtId="0" fontId="8" fillId="0" borderId="14" xfId="0" applyFont="1" applyBorder="1" applyAlignment="1" applyProtection="1">
      <alignment horizontal="left" vertical="center"/>
      <protection locked="0"/>
    </xf>
    <xf numFmtId="0" fontId="9" fillId="0" borderId="0" xfId="0" applyFont="1" applyAlignment="1" applyProtection="1"/>
    <xf numFmtId="0" fontId="24" fillId="0" borderId="0" xfId="0" applyFont="1" applyBorder="1" applyAlignment="1" applyProtection="1">
      <alignment horizontal="left" vertical="center"/>
      <protection locked="0"/>
    </xf>
    <xf numFmtId="0" fontId="24" fillId="0" borderId="0" xfId="0" applyFont="1" applyBorder="1" applyAlignment="1" applyProtection="1">
      <alignment vertical="center"/>
      <protection locked="0"/>
    </xf>
    <xf numFmtId="0" fontId="40" fillId="0" borderId="8" xfId="0" applyFont="1" applyBorder="1" applyAlignment="1">
      <alignment horizontal="center" vertical="center"/>
    </xf>
    <xf numFmtId="0" fontId="42" fillId="7" borderId="14" xfId="0" applyFont="1" applyFill="1" applyBorder="1" applyAlignment="1" applyProtection="1">
      <alignment vertical="center"/>
      <protection locked="0"/>
    </xf>
    <xf numFmtId="0" fontId="0" fillId="0" borderId="0" xfId="0" applyAlignment="1">
      <alignment horizontal="right"/>
    </xf>
    <xf numFmtId="0" fontId="0" fillId="0" borderId="20" xfId="0" applyBorder="1"/>
    <xf numFmtId="0" fontId="0" fillId="0" borderId="0" xfId="0" quotePrefix="1"/>
    <xf numFmtId="0" fontId="8" fillId="0" borderId="14" xfId="0" applyFont="1" applyBorder="1" applyAlignment="1" applyProtection="1">
      <alignment vertical="center"/>
      <protection locked="0"/>
    </xf>
    <xf numFmtId="0" fontId="8" fillId="0" borderId="14" xfId="0" applyFont="1" applyBorder="1" applyAlignment="1">
      <alignment vertical="center"/>
    </xf>
    <xf numFmtId="0" fontId="42" fillId="0" borderId="14" xfId="0" applyFont="1" applyBorder="1" applyAlignment="1">
      <alignment vertical="center"/>
    </xf>
    <xf numFmtId="0" fontId="43" fillId="0" borderId="0" xfId="0" applyFont="1" applyAlignment="1" applyProtection="1"/>
    <xf numFmtId="0" fontId="42" fillId="0" borderId="24" xfId="0" applyFont="1" applyBorder="1" applyAlignment="1">
      <alignment vertical="center"/>
    </xf>
    <xf numFmtId="0" fontId="8" fillId="0" borderId="14" xfId="0" applyFont="1" applyBorder="1" applyAlignment="1" applyProtection="1">
      <alignment horizontal="center" vertical="center"/>
      <protection locked="0"/>
    </xf>
    <xf numFmtId="0" fontId="24" fillId="0" borderId="0" xfId="0" applyFont="1" applyBorder="1" applyAlignment="1" applyProtection="1">
      <alignment vertical="center"/>
    </xf>
    <xf numFmtId="0" fontId="9" fillId="0" borderId="0" xfId="0" applyFont="1" applyProtection="1"/>
    <xf numFmtId="0" fontId="41" fillId="0" borderId="0" xfId="2" applyFont="1" applyBorder="1" applyAlignment="1" applyProtection="1">
      <alignment vertical="center" wrapText="1"/>
    </xf>
    <xf numFmtId="0" fontId="44" fillId="0" borderId="5" xfId="0" applyFont="1" applyBorder="1" applyAlignment="1">
      <alignment horizontal="center"/>
    </xf>
    <xf numFmtId="0" fontId="14" fillId="0" borderId="11" xfId="0" applyFont="1" applyBorder="1" applyAlignment="1"/>
    <xf numFmtId="0" fontId="6" fillId="0" borderId="0" xfId="0" applyFont="1" applyAlignment="1">
      <alignment vertical="center"/>
    </xf>
    <xf numFmtId="0" fontId="6" fillId="12" borderId="4" xfId="0" applyFont="1" applyFill="1" applyBorder="1" applyAlignment="1">
      <alignment vertical="center"/>
    </xf>
    <xf numFmtId="0" fontId="6" fillId="0" borderId="0" xfId="0" applyFont="1" applyAlignment="1" applyProtection="1">
      <alignment vertical="center"/>
    </xf>
    <xf numFmtId="0" fontId="0" fillId="0" borderId="0" xfId="0" applyBorder="1" applyAlignment="1" applyProtection="1">
      <alignment vertical="center"/>
    </xf>
    <xf numFmtId="0" fontId="6" fillId="0" borderId="0" xfId="0" applyFont="1" applyBorder="1" applyAlignment="1" applyProtection="1">
      <alignment vertical="center"/>
    </xf>
    <xf numFmtId="0" fontId="8" fillId="7" borderId="40" xfId="0" applyFont="1" applyFill="1" applyBorder="1" applyAlignment="1">
      <alignment horizontal="right" vertical="center"/>
    </xf>
    <xf numFmtId="0" fontId="8" fillId="0" borderId="41" xfId="0" applyFont="1" applyFill="1" applyBorder="1" applyAlignment="1" applyProtection="1">
      <alignment horizontal="center" vertical="center"/>
    </xf>
    <xf numFmtId="0" fontId="8" fillId="0" borderId="42" xfId="0" applyFont="1" applyBorder="1" applyAlignment="1" applyProtection="1">
      <alignment vertical="center"/>
      <protection locked="0"/>
    </xf>
    <xf numFmtId="0" fontId="24" fillId="0" borderId="0" xfId="0" applyFont="1" applyBorder="1" applyAlignment="1">
      <alignment vertical="center" wrapText="1"/>
    </xf>
    <xf numFmtId="0" fontId="6" fillId="12" borderId="4" xfId="0" applyFont="1" applyFill="1" applyBorder="1" applyAlignment="1" applyProtection="1">
      <alignment vertical="center"/>
    </xf>
    <xf numFmtId="0" fontId="45" fillId="12" borderId="4" xfId="0" applyFont="1" applyFill="1" applyBorder="1" applyAlignment="1" applyProtection="1">
      <alignment vertical="center"/>
      <protection locked="0"/>
    </xf>
    <xf numFmtId="0" fontId="46" fillId="12" borderId="11" xfId="0" applyFont="1" applyFill="1" applyBorder="1" applyAlignment="1">
      <alignment vertical="center"/>
    </xf>
    <xf numFmtId="0" fontId="45" fillId="12" borderId="30" xfId="0" applyFont="1" applyFill="1" applyBorder="1" applyAlignment="1">
      <alignment vertical="center"/>
    </xf>
    <xf numFmtId="0" fontId="45" fillId="12" borderId="5" xfId="0" applyFont="1" applyFill="1" applyBorder="1" applyAlignment="1">
      <alignment vertical="center"/>
    </xf>
    <xf numFmtId="0" fontId="46" fillId="12" borderId="30" xfId="0" applyFont="1" applyFill="1" applyBorder="1" applyAlignment="1">
      <alignment vertical="center"/>
    </xf>
    <xf numFmtId="0" fontId="33" fillId="12" borderId="30" xfId="0" applyFont="1" applyFill="1" applyBorder="1" applyAlignment="1">
      <alignment vertical="center"/>
    </xf>
    <xf numFmtId="0" fontId="47" fillId="12" borderId="30" xfId="0" applyFont="1" applyFill="1" applyBorder="1" applyAlignment="1">
      <alignment vertical="center"/>
    </xf>
    <xf numFmtId="0" fontId="47" fillId="12" borderId="5" xfId="0" applyFont="1" applyFill="1" applyBorder="1" applyAlignment="1">
      <alignment vertical="center"/>
    </xf>
    <xf numFmtId="0" fontId="33" fillId="12" borderId="11" xfId="0" applyFont="1" applyFill="1" applyBorder="1" applyAlignment="1">
      <alignment vertical="center"/>
    </xf>
    <xf numFmtId="0" fontId="33" fillId="13" borderId="11" xfId="0" applyFont="1" applyFill="1" applyBorder="1" applyAlignment="1">
      <alignment horizontal="right" vertical="center"/>
    </xf>
    <xf numFmtId="0" fontId="33" fillId="13" borderId="11" xfId="0" applyFont="1" applyFill="1" applyBorder="1" applyAlignment="1">
      <alignment vertical="center"/>
    </xf>
    <xf numFmtId="0" fontId="47" fillId="13" borderId="30" xfId="0" applyFont="1" applyFill="1" applyBorder="1" applyAlignment="1">
      <alignment vertical="center"/>
    </xf>
    <xf numFmtId="0" fontId="47" fillId="13" borderId="5" xfId="0" applyFont="1" applyFill="1" applyBorder="1" applyAlignment="1">
      <alignment vertical="center"/>
    </xf>
    <xf numFmtId="0" fontId="47" fillId="13" borderId="43" xfId="0" applyFont="1" applyFill="1" applyBorder="1" applyAlignment="1">
      <alignment vertical="center"/>
    </xf>
    <xf numFmtId="0" fontId="47" fillId="13" borderId="44" xfId="0" applyFont="1" applyFill="1" applyBorder="1" applyAlignment="1">
      <alignment vertical="center"/>
    </xf>
    <xf numFmtId="0" fontId="47" fillId="13" borderId="45" xfId="0" applyFont="1" applyFill="1" applyBorder="1" applyAlignment="1">
      <alignment vertical="center"/>
    </xf>
    <xf numFmtId="49" fontId="9" fillId="3" borderId="34" xfId="0" applyNumberFormat="1" applyFont="1" applyFill="1" applyBorder="1" applyAlignment="1">
      <alignment horizontal="center" vertical="center"/>
    </xf>
    <xf numFmtId="0" fontId="8" fillId="12" borderId="11" xfId="0" applyFont="1" applyFill="1" applyBorder="1" applyAlignment="1">
      <alignment vertical="center"/>
    </xf>
    <xf numFmtId="0" fontId="8" fillId="13" borderId="30" xfId="0" applyFont="1" applyFill="1" applyBorder="1" applyAlignment="1">
      <alignment vertical="center"/>
    </xf>
    <xf numFmtId="0" fontId="3" fillId="0" borderId="0" xfId="0" applyNumberFormat="1" applyFont="1"/>
    <xf numFmtId="0" fontId="3" fillId="0" borderId="0" xfId="0" applyFont="1"/>
    <xf numFmtId="0" fontId="9" fillId="0" borderId="13" xfId="0" applyFont="1" applyBorder="1" applyAlignment="1">
      <alignment horizontal="center"/>
    </xf>
    <xf numFmtId="0" fontId="9" fillId="0" borderId="25" xfId="0" applyFont="1" applyBorder="1" applyAlignment="1" applyProtection="1">
      <alignment horizontal="center"/>
    </xf>
    <xf numFmtId="0" fontId="9" fillId="0" borderId="4" xfId="0" applyFont="1" applyFill="1" applyBorder="1" applyAlignment="1">
      <alignment horizontal="left"/>
    </xf>
    <xf numFmtId="0" fontId="5" fillId="0" borderId="15" xfId="0" applyFont="1" applyBorder="1" applyAlignment="1" applyProtection="1">
      <alignment horizontal="right"/>
    </xf>
    <xf numFmtId="0" fontId="22" fillId="0" borderId="0" xfId="0" applyFont="1" applyAlignment="1">
      <alignment horizontal="left" vertical="top" wrapText="1"/>
    </xf>
    <xf numFmtId="0" fontId="9" fillId="0" borderId="11" xfId="0" applyFont="1" applyBorder="1" applyAlignment="1">
      <alignment horizontal="left"/>
    </xf>
    <xf numFmtId="0" fontId="9" fillId="0" borderId="5" xfId="0" applyFont="1" applyBorder="1" applyAlignment="1">
      <alignment horizontal="left"/>
    </xf>
    <xf numFmtId="0" fontId="2" fillId="8" borderId="6"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35" fillId="8" borderId="45" xfId="0" applyFont="1" applyFill="1" applyBorder="1" applyAlignment="1">
      <alignment horizontal="center" vertical="center"/>
    </xf>
    <xf numFmtId="0" fontId="35" fillId="8" borderId="43" xfId="0" applyFont="1" applyFill="1" applyBorder="1" applyAlignment="1">
      <alignment horizontal="center" vertical="center"/>
    </xf>
    <xf numFmtId="0" fontId="35" fillId="8" borderId="44" xfId="0" applyFont="1" applyFill="1" applyBorder="1" applyAlignment="1">
      <alignment horizontal="center" vertical="center"/>
    </xf>
    <xf numFmtId="0" fontId="35" fillId="8" borderId="12" xfId="0" applyFont="1" applyFill="1" applyBorder="1" applyAlignment="1">
      <alignment horizontal="center" vertical="center"/>
    </xf>
    <xf numFmtId="0" fontId="35" fillId="8" borderId="21" xfId="0" applyFont="1" applyFill="1" applyBorder="1" applyAlignment="1">
      <alignment horizontal="center" vertical="center"/>
    </xf>
    <xf numFmtId="0" fontId="35" fillId="8" borderId="13" xfId="0" applyFont="1" applyFill="1" applyBorder="1" applyAlignment="1">
      <alignment horizontal="center" vertical="center"/>
    </xf>
    <xf numFmtId="0" fontId="5" fillId="0" borderId="11" xfId="0" applyFont="1" applyBorder="1" applyAlignment="1">
      <alignment horizontal="left"/>
    </xf>
    <xf numFmtId="0" fontId="5" fillId="0" borderId="5" xfId="0" applyFont="1" applyBorder="1" applyAlignment="1">
      <alignment horizontal="left"/>
    </xf>
    <xf numFmtId="0" fontId="9" fillId="0" borderId="30" xfId="0" applyFont="1" applyBorder="1" applyAlignment="1">
      <alignment horizontal="left"/>
    </xf>
    <xf numFmtId="0" fontId="4" fillId="8" borderId="11" xfId="0" applyFont="1" applyFill="1" applyBorder="1" applyAlignment="1">
      <alignment horizontal="center" vertical="center"/>
    </xf>
    <xf numFmtId="0" fontId="4" fillId="8" borderId="30" xfId="0" applyFont="1" applyFill="1" applyBorder="1" applyAlignment="1">
      <alignment horizontal="center" vertical="center"/>
    </xf>
    <xf numFmtId="0" fontId="4" fillId="8" borderId="5" xfId="0" applyFont="1" applyFill="1" applyBorder="1" applyAlignment="1">
      <alignment horizontal="center" vertical="center"/>
    </xf>
    <xf numFmtId="0" fontId="5" fillId="0" borderId="21" xfId="0" applyFont="1" applyBorder="1" applyAlignment="1">
      <alignment horizontal="left"/>
    </xf>
    <xf numFmtId="0" fontId="15" fillId="7" borderId="11" xfId="0" applyFont="1" applyFill="1" applyBorder="1" applyAlignment="1" applyProtection="1">
      <alignment horizontal="left"/>
    </xf>
    <xf numFmtId="0" fontId="15" fillId="7" borderId="5" xfId="0" applyFont="1" applyFill="1" applyBorder="1" applyAlignment="1" applyProtection="1">
      <alignment horizontal="left"/>
    </xf>
    <xf numFmtId="0" fontId="5" fillId="0" borderId="30" xfId="0" applyFont="1" applyBorder="1" applyAlignment="1">
      <alignment horizontal="left"/>
    </xf>
    <xf numFmtId="0" fontId="26" fillId="0" borderId="30" xfId="0" applyFont="1" applyBorder="1" applyAlignment="1">
      <alignment horizontal="left"/>
    </xf>
    <xf numFmtId="0" fontId="26" fillId="0" borderId="5" xfId="0" applyFont="1" applyBorder="1" applyAlignment="1">
      <alignment horizontal="left"/>
    </xf>
    <xf numFmtId="0" fontId="5" fillId="0" borderId="11" xfId="0" applyFont="1" applyBorder="1" applyAlignment="1" applyProtection="1">
      <alignment horizontal="left"/>
    </xf>
    <xf numFmtId="0" fontId="5" fillId="0" borderId="5" xfId="0" applyFont="1" applyBorder="1" applyAlignment="1" applyProtection="1">
      <alignment horizontal="left"/>
    </xf>
    <xf numFmtId="0" fontId="26" fillId="0" borderId="11" xfId="0" applyFont="1" applyBorder="1" applyAlignment="1" applyProtection="1">
      <alignment horizontal="left"/>
    </xf>
    <xf numFmtId="0" fontId="26" fillId="0" borderId="5" xfId="0" applyFont="1" applyBorder="1" applyAlignment="1" applyProtection="1">
      <alignment horizontal="left"/>
    </xf>
    <xf numFmtId="0" fontId="15" fillId="7" borderId="11" xfId="0" applyFont="1" applyFill="1" applyBorder="1" applyAlignment="1" applyProtection="1">
      <alignment horizontal="left"/>
      <protection locked="0"/>
    </xf>
    <xf numFmtId="0" fontId="15" fillId="7" borderId="5" xfId="0" applyFont="1" applyFill="1" applyBorder="1" applyAlignment="1" applyProtection="1">
      <alignment horizontal="left"/>
      <protection locked="0"/>
    </xf>
    <xf numFmtId="0" fontId="5" fillId="0" borderId="13" xfId="0" applyFont="1" applyBorder="1" applyAlignment="1">
      <alignment horizontal="left"/>
    </xf>
    <xf numFmtId="0" fontId="15" fillId="7" borderId="12" xfId="0" applyFont="1" applyFill="1" applyBorder="1" applyAlignment="1" applyProtection="1">
      <alignment horizontal="left"/>
    </xf>
    <xf numFmtId="0" fontId="15" fillId="7" borderId="13" xfId="0" applyFont="1" applyFill="1" applyBorder="1" applyAlignment="1" applyProtection="1">
      <alignment horizontal="left"/>
    </xf>
    <xf numFmtId="164" fontId="13" fillId="0" borderId="0" xfId="0" applyNumberFormat="1" applyFont="1" applyBorder="1" applyAlignment="1">
      <alignment horizontal="right" vertical="center"/>
    </xf>
    <xf numFmtId="164" fontId="13" fillId="0" borderId="25" xfId="0" applyNumberFormat="1" applyFont="1" applyBorder="1" applyAlignment="1">
      <alignment horizontal="right" vertical="center"/>
    </xf>
    <xf numFmtId="0" fontId="34" fillId="7" borderId="6" xfId="0" applyFont="1" applyFill="1" applyBorder="1" applyAlignment="1" applyProtection="1">
      <alignment horizontal="right" vertical="center"/>
    </xf>
    <xf numFmtId="0" fontId="35" fillId="7" borderId="7" xfId="0" applyFont="1" applyFill="1" applyBorder="1" applyAlignment="1" applyProtection="1">
      <alignment horizontal="right" vertical="center"/>
    </xf>
    <xf numFmtId="0" fontId="4" fillId="4" borderId="6"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1" fontId="2" fillId="4" borderId="6" xfId="0" applyNumberFormat="1" applyFont="1" applyFill="1" applyBorder="1" applyAlignment="1" applyProtection="1">
      <alignment horizontal="center" vertical="center"/>
    </xf>
    <xf numFmtId="1" fontId="2" fillId="4" borderId="7" xfId="0" applyNumberFormat="1" applyFont="1" applyFill="1" applyBorder="1" applyAlignment="1" applyProtection="1">
      <alignment horizontal="center" vertical="center"/>
    </xf>
    <xf numFmtId="0" fontId="8" fillId="0" borderId="24"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37"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39" xfId="0" applyFont="1" applyFill="1" applyBorder="1" applyAlignment="1" applyProtection="1">
      <alignment horizontal="center" vertical="center"/>
    </xf>
    <xf numFmtId="0" fontId="15" fillId="7" borderId="30" xfId="0" applyFont="1" applyFill="1" applyBorder="1" applyAlignment="1" applyProtection="1">
      <alignment horizontal="left"/>
      <protection locked="0"/>
    </xf>
    <xf numFmtId="0" fontId="29" fillId="7" borderId="11" xfId="0" applyFont="1" applyFill="1" applyBorder="1" applyAlignment="1" applyProtection="1">
      <alignment horizontal="left"/>
    </xf>
    <xf numFmtId="0" fontId="29" fillId="7" borderId="5" xfId="0" applyFont="1" applyFill="1" applyBorder="1" applyAlignment="1" applyProtection="1">
      <alignment horizontal="left"/>
    </xf>
    <xf numFmtId="0" fontId="26" fillId="0" borderId="11" xfId="0" applyFont="1" applyBorder="1" applyAlignment="1">
      <alignment horizontal="left"/>
    </xf>
    <xf numFmtId="164" fontId="13" fillId="0" borderId="21" xfId="0" applyNumberFormat="1" applyFont="1" applyBorder="1" applyAlignment="1">
      <alignment horizontal="right" vertical="center"/>
    </xf>
    <xf numFmtId="0" fontId="9" fillId="0" borderId="11" xfId="0" applyFont="1" applyFill="1" applyBorder="1" applyAlignment="1">
      <alignment horizontal="left"/>
    </xf>
    <xf numFmtId="0" fontId="9" fillId="0" borderId="5" xfId="0" applyFont="1" applyFill="1" applyBorder="1" applyAlignment="1">
      <alignment horizontal="left"/>
    </xf>
    <xf numFmtId="0" fontId="9" fillId="0" borderId="30" xfId="0" applyFont="1" applyFill="1" applyBorder="1" applyAlignment="1">
      <alignment horizontal="left"/>
    </xf>
    <xf numFmtId="0" fontId="9" fillId="0" borderId="11" xfId="0" applyFont="1" applyFill="1" applyBorder="1" applyAlignment="1">
      <alignment horizontal="center"/>
    </xf>
    <xf numFmtId="0" fontId="9" fillId="0" borderId="5" xfId="0" applyFont="1" applyFill="1" applyBorder="1" applyAlignment="1">
      <alignment horizontal="center"/>
    </xf>
    <xf numFmtId="0" fontId="9" fillId="0" borderId="46" xfId="0" applyFont="1" applyFill="1" applyBorder="1" applyAlignment="1">
      <alignment horizontal="right" vertical="center"/>
    </xf>
    <xf numFmtId="0" fontId="9" fillId="0" borderId="47" xfId="0" applyFont="1" applyFill="1" applyBorder="1" applyAlignment="1">
      <alignment horizontal="right" vertical="center"/>
    </xf>
    <xf numFmtId="0" fontId="9" fillId="0" borderId="48" xfId="0" applyFont="1" applyFill="1" applyBorder="1" applyAlignment="1">
      <alignment horizontal="right" vertical="center"/>
    </xf>
    <xf numFmtId="0" fontId="5" fillId="14" borderId="24" xfId="0" applyFont="1" applyFill="1" applyBorder="1" applyAlignment="1">
      <alignment horizontal="center" vertical="center"/>
    </xf>
    <xf numFmtId="0" fontId="5" fillId="14" borderId="23" xfId="0" applyFont="1" applyFill="1" applyBorder="1" applyAlignment="1">
      <alignment horizontal="center" vertical="center"/>
    </xf>
    <xf numFmtId="0" fontId="5" fillId="14" borderId="32" xfId="0" applyFont="1" applyFill="1" applyBorder="1" applyAlignment="1">
      <alignment horizontal="center" vertical="center"/>
    </xf>
    <xf numFmtId="164" fontId="13" fillId="0" borderId="35" xfId="0" applyNumberFormat="1" applyFont="1" applyBorder="1" applyAlignment="1">
      <alignment horizontal="right" vertical="center"/>
    </xf>
    <xf numFmtId="164" fontId="3" fillId="8" borderId="11" xfId="0" applyNumberFormat="1" applyFont="1" applyFill="1" applyBorder="1" applyAlignment="1">
      <alignment horizontal="right" vertical="center"/>
    </xf>
    <xf numFmtId="164" fontId="3" fillId="8" borderId="5" xfId="0" applyNumberFormat="1" applyFont="1" applyFill="1" applyBorder="1" applyAlignment="1">
      <alignment horizontal="right" vertical="center"/>
    </xf>
    <xf numFmtId="164" fontId="3" fillId="2" borderId="11" xfId="0" applyNumberFormat="1" applyFont="1" applyFill="1" applyBorder="1" applyAlignment="1">
      <alignment horizontal="right" vertical="center"/>
    </xf>
    <xf numFmtId="164" fontId="3" fillId="2" borderId="5" xfId="0" applyNumberFormat="1" applyFont="1" applyFill="1" applyBorder="1" applyAlignment="1">
      <alignment horizontal="right" vertical="center"/>
    </xf>
    <xf numFmtId="0" fontId="5" fillId="0" borderId="11" xfId="0" applyFont="1" applyBorder="1" applyAlignment="1">
      <alignment horizontal="center"/>
    </xf>
    <xf numFmtId="0" fontId="5" fillId="0" borderId="5" xfId="0" applyFont="1" applyBorder="1" applyAlignment="1">
      <alignment horizontal="center"/>
    </xf>
    <xf numFmtId="0" fontId="4" fillId="4" borderId="11"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7" borderId="13" xfId="0" applyFont="1" applyFill="1" applyBorder="1" applyAlignment="1">
      <alignment horizontal="center" vertical="center" wrapText="1"/>
    </xf>
    <xf numFmtId="0" fontId="5" fillId="2" borderId="12" xfId="0" applyFont="1" applyFill="1" applyBorder="1" applyAlignment="1">
      <alignment horizontal="right" vertical="center" wrapText="1"/>
    </xf>
    <xf numFmtId="0" fontId="5" fillId="2" borderId="21" xfId="0" applyFont="1" applyFill="1" applyBorder="1" applyAlignment="1">
      <alignment horizontal="right" vertical="center" wrapText="1"/>
    </xf>
    <xf numFmtId="0" fontId="9" fillId="0" borderId="12" xfId="0" applyFont="1" applyBorder="1" applyAlignment="1">
      <alignment horizontal="left"/>
    </xf>
    <xf numFmtId="0" fontId="9" fillId="0" borderId="13" xfId="0" applyFont="1" applyBorder="1" applyAlignment="1">
      <alignment horizontal="left"/>
    </xf>
    <xf numFmtId="0" fontId="5" fillId="2" borderId="11" xfId="0" applyFont="1" applyFill="1" applyBorder="1" applyAlignment="1">
      <alignment horizontal="right" vertical="center"/>
    </xf>
    <xf numFmtId="0" fontId="0" fillId="0" borderId="30" xfId="0" applyBorder="1"/>
    <xf numFmtId="0" fontId="6" fillId="2" borderId="11" xfId="0" applyFont="1" applyFill="1" applyBorder="1" applyAlignment="1">
      <alignment horizontal="right" vertical="center"/>
    </xf>
    <xf numFmtId="0" fontId="6" fillId="2" borderId="30" xfId="0" applyFont="1" applyFill="1" applyBorder="1" applyAlignment="1">
      <alignment horizontal="right" vertical="center"/>
    </xf>
    <xf numFmtId="0" fontId="6" fillId="2" borderId="5" xfId="0" applyFont="1" applyFill="1" applyBorder="1" applyAlignment="1">
      <alignment horizontal="right" vertical="center"/>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19" fillId="0" borderId="8" xfId="0" applyFont="1" applyBorder="1" applyAlignment="1">
      <alignment horizontal="center" vertical="center"/>
    </xf>
    <xf numFmtId="0" fontId="19" fillId="0" borderId="0" xfId="0" applyFont="1" applyBorder="1" applyAlignment="1">
      <alignment horizontal="center" vertical="center"/>
    </xf>
    <xf numFmtId="0" fontId="4" fillId="2" borderId="21"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30" xfId="0" applyFont="1" applyFill="1" applyBorder="1" applyAlignment="1">
      <alignment horizontal="right" vertical="center" wrapText="1"/>
    </xf>
    <xf numFmtId="0" fontId="4" fillId="2" borderId="5" xfId="0" applyFont="1" applyFill="1" applyBorder="1" applyAlignment="1">
      <alignment horizontal="right" vertical="center" wrapText="1"/>
    </xf>
    <xf numFmtId="0" fontId="20" fillId="7" borderId="45" xfId="0" applyFont="1" applyFill="1" applyBorder="1" applyAlignment="1" applyProtection="1">
      <alignment horizontal="left" vertical="center"/>
      <protection locked="0"/>
    </xf>
    <xf numFmtId="0" fontId="20" fillId="7" borderId="43" xfId="0" applyFont="1" applyFill="1" applyBorder="1" applyAlignment="1" applyProtection="1">
      <alignment horizontal="left" vertical="center"/>
      <protection locked="0"/>
    </xf>
    <xf numFmtId="0" fontId="20" fillId="7" borderId="44" xfId="0" applyFont="1" applyFill="1" applyBorder="1" applyAlignment="1" applyProtection="1">
      <alignment horizontal="left" vertical="center"/>
      <protection locked="0"/>
    </xf>
    <xf numFmtId="0" fontId="20" fillId="7" borderId="12" xfId="0" applyFont="1" applyFill="1" applyBorder="1" applyAlignment="1" applyProtection="1">
      <alignment horizontal="left" vertical="center"/>
      <protection locked="0"/>
    </xf>
    <xf numFmtId="0" fontId="20" fillId="7" borderId="21" xfId="0" applyFont="1" applyFill="1" applyBorder="1" applyAlignment="1" applyProtection="1">
      <alignment horizontal="left" vertical="center"/>
      <protection locked="0"/>
    </xf>
    <xf numFmtId="0" fontId="20" fillId="7" borderId="13" xfId="0" applyFont="1" applyFill="1" applyBorder="1" applyAlignment="1" applyProtection="1">
      <alignment horizontal="left" vertical="center"/>
      <protection locked="0"/>
    </xf>
    <xf numFmtId="0" fontId="5" fillId="0" borderId="37" xfId="0" applyFont="1" applyBorder="1" applyAlignment="1" applyProtection="1">
      <alignment horizontal="left" vertical="center"/>
      <protection locked="0"/>
    </xf>
    <xf numFmtId="0" fontId="5" fillId="0" borderId="17" xfId="0" applyFont="1" applyBorder="1" applyAlignment="1" applyProtection="1">
      <alignment horizontal="left" vertical="center"/>
      <protection locked="0"/>
    </xf>
    <xf numFmtId="0" fontId="5" fillId="0" borderId="18" xfId="0" applyFont="1" applyBorder="1" applyAlignment="1" applyProtection="1">
      <alignment horizontal="left" vertical="center"/>
      <protection locked="0"/>
    </xf>
    <xf numFmtId="0" fontId="5" fillId="0" borderId="24" xfId="0" applyFont="1" applyBorder="1" applyAlignment="1" applyProtection="1">
      <alignment horizontal="left" vertical="center"/>
      <protection locked="0"/>
    </xf>
    <xf numFmtId="0" fontId="5" fillId="0" borderId="23" xfId="0" applyFont="1" applyBorder="1" applyAlignment="1" applyProtection="1">
      <alignment horizontal="left" vertical="center"/>
      <protection locked="0"/>
    </xf>
    <xf numFmtId="0" fontId="5" fillId="0" borderId="29" xfId="0" applyFont="1" applyBorder="1" applyAlignment="1" applyProtection="1">
      <alignment horizontal="left" vertical="center"/>
      <protection locked="0"/>
    </xf>
    <xf numFmtId="0" fontId="5" fillId="0" borderId="46" xfId="0" applyFont="1" applyBorder="1" applyAlignment="1" applyProtection="1">
      <alignment horizontal="left" vertical="center"/>
      <protection locked="0"/>
    </xf>
    <xf numFmtId="0" fontId="5" fillId="0" borderId="47" xfId="0" applyFont="1" applyBorder="1" applyAlignment="1" applyProtection="1">
      <alignment horizontal="left" vertical="center"/>
      <protection locked="0"/>
    </xf>
    <xf numFmtId="0" fontId="5" fillId="0" borderId="49" xfId="0" applyFont="1" applyBorder="1" applyAlignment="1" applyProtection="1">
      <alignment horizontal="left" vertical="center"/>
      <protection locked="0"/>
    </xf>
    <xf numFmtId="0" fontId="1" fillId="2" borderId="43" xfId="0" applyFont="1" applyFill="1" applyBorder="1" applyAlignment="1">
      <alignment horizontal="right" vertical="center"/>
    </xf>
    <xf numFmtId="0" fontId="1" fillId="2" borderId="21" xfId="0" applyFont="1" applyFill="1" applyBorder="1" applyAlignment="1">
      <alignment horizontal="right" vertical="center"/>
    </xf>
    <xf numFmtId="17" fontId="5" fillId="4" borderId="30" xfId="0" applyNumberFormat="1" applyFont="1" applyFill="1" applyBorder="1" applyAlignment="1">
      <alignment horizontal="center" vertical="center"/>
    </xf>
    <xf numFmtId="0" fontId="5" fillId="4" borderId="30" xfId="0" applyFont="1" applyFill="1" applyBorder="1" applyAlignment="1">
      <alignment horizontal="center" vertical="center"/>
    </xf>
    <xf numFmtId="0" fontId="5" fillId="4" borderId="5" xfId="0" applyFont="1" applyFill="1" applyBorder="1" applyAlignment="1">
      <alignment horizontal="center" vertical="center"/>
    </xf>
    <xf numFmtId="0" fontId="5" fillId="0" borderId="50" xfId="0" applyFont="1" applyBorder="1" applyAlignment="1" applyProtection="1">
      <alignment horizontal="left" vertical="center"/>
      <protection locked="0"/>
    </xf>
    <xf numFmtId="0" fontId="5" fillId="0" borderId="35" xfId="0" applyFont="1" applyBorder="1" applyAlignment="1" applyProtection="1">
      <alignment horizontal="left" vertical="center"/>
      <protection locked="0"/>
    </xf>
    <xf numFmtId="0" fontId="22" fillId="7" borderId="6" xfId="0" applyFont="1" applyFill="1" applyBorder="1" applyAlignment="1" applyProtection="1">
      <alignment horizontal="center" vertical="center"/>
      <protection locked="0"/>
    </xf>
    <xf numFmtId="0" fontId="22" fillId="7" borderId="7" xfId="0" applyFont="1" applyFill="1" applyBorder="1" applyAlignment="1" applyProtection="1">
      <alignment horizontal="center" vertical="center"/>
      <protection locked="0"/>
    </xf>
    <xf numFmtId="0" fontId="22" fillId="0" borderId="44" xfId="0" applyFont="1" applyFill="1" applyBorder="1" applyAlignment="1">
      <alignment horizontal="left" vertical="center"/>
    </xf>
    <xf numFmtId="0" fontId="22" fillId="0" borderId="13" xfId="0" applyFont="1" applyFill="1" applyBorder="1" applyAlignment="1">
      <alignment horizontal="left" vertical="center"/>
    </xf>
    <xf numFmtId="164" fontId="13" fillId="0" borderId="51" xfId="0" applyNumberFormat="1" applyFont="1" applyBorder="1" applyAlignment="1">
      <alignment horizontal="right" vertical="center"/>
    </xf>
    <xf numFmtId="0" fontId="5" fillId="0" borderId="52" xfId="0" applyFont="1" applyBorder="1" applyAlignment="1">
      <alignment horizontal="center"/>
    </xf>
    <xf numFmtId="0" fontId="5" fillId="0" borderId="28" xfId="0" applyFont="1" applyBorder="1" applyAlignment="1">
      <alignment horizontal="center"/>
    </xf>
    <xf numFmtId="0" fontId="47" fillId="13" borderId="30" xfId="0" applyFont="1" applyFill="1" applyBorder="1" applyAlignment="1">
      <alignment horizontal="center" vertical="center"/>
    </xf>
    <xf numFmtId="0" fontId="47" fillId="13" borderId="5" xfId="0" applyFont="1" applyFill="1" applyBorder="1" applyAlignment="1">
      <alignment horizontal="center" vertical="center"/>
    </xf>
    <xf numFmtId="0" fontId="26" fillId="0" borderId="13" xfId="0" applyFont="1" applyBorder="1" applyAlignment="1" applyProtection="1">
      <alignment horizontal="left"/>
    </xf>
    <xf numFmtId="0" fontId="5" fillId="0" borderId="13" xfId="0" applyFont="1" applyBorder="1" applyAlignment="1" applyProtection="1">
      <alignment horizontal="left"/>
    </xf>
  </cellXfs>
  <cellStyles count="3">
    <cellStyle name="Euro" xfId="1"/>
    <cellStyle name="Link" xfId="2" builtinId="8"/>
    <cellStyle name="Standard" xfId="0" builtinId="0"/>
  </cellStyles>
  <dxfs count="14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2"/>
        </patternFill>
      </fill>
    </dxf>
    <dxf>
      <font>
        <condense val="0"/>
        <extend val="0"/>
        <color indexed="23"/>
      </font>
      <fill>
        <patternFill patternType="solid">
          <fgColor indexed="64"/>
          <bgColor indexed="23"/>
        </patternFill>
      </fill>
    </dxf>
    <dxf>
      <fill>
        <patternFill>
          <bgColor indexed="11"/>
        </patternFill>
      </fill>
    </dxf>
    <dxf>
      <font>
        <condense val="0"/>
        <extend val="0"/>
        <color indexed="10"/>
      </font>
    </dxf>
    <dxf>
      <font>
        <condense val="0"/>
        <extend val="0"/>
        <color indexed="9"/>
      </font>
      <fill>
        <patternFill patternType="none">
          <bgColor indexed="65"/>
        </patternFill>
      </fill>
      <border>
        <left/>
        <right/>
        <bottom/>
      </border>
    </dxf>
    <dxf>
      <font>
        <condense val="0"/>
        <extend val="0"/>
        <color auto="1"/>
      </font>
      <fill>
        <patternFill patternType="solid">
          <bgColor indexed="47"/>
        </patternFill>
      </fill>
      <border>
        <left style="thin">
          <color indexed="64"/>
        </left>
        <right style="thin">
          <color indexed="64"/>
        </right>
        <top style="thin">
          <color indexed="64"/>
        </top>
        <bottom style="thin">
          <color indexed="64"/>
        </bottom>
      </border>
    </dxf>
    <dxf>
      <font>
        <condense val="0"/>
        <extend val="0"/>
        <color indexed="10"/>
      </font>
    </dxf>
    <dxf>
      <fill>
        <patternFill>
          <bgColor indexed="10"/>
        </patternFill>
      </fill>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auto="1"/>
      </font>
      <fill>
        <patternFill patternType="solid">
          <bgColor indexed="47"/>
        </patternFill>
      </fill>
      <border>
        <left style="thin">
          <color indexed="64"/>
        </left>
        <right style="thin">
          <color indexed="64"/>
        </right>
        <top style="thin">
          <color indexed="64"/>
        </top>
        <bottom style="thin">
          <color indexed="64"/>
        </bottom>
      </border>
    </dxf>
    <dxf>
      <fill>
        <patternFill>
          <bgColor indexed="10"/>
        </patternFill>
      </fill>
    </dxf>
    <dxf>
      <font>
        <condense val="0"/>
        <extend val="0"/>
        <color indexed="9"/>
      </font>
      <border>
        <left/>
        <right/>
        <top/>
        <bottom/>
      </border>
    </dxf>
    <dxf>
      <fill>
        <patternFill>
          <bgColor indexed="10"/>
        </patternFill>
      </fill>
    </dxf>
    <dxf>
      <font>
        <condense val="0"/>
        <extend val="0"/>
        <color indexed="9"/>
      </font>
      <border>
        <left/>
        <right/>
        <top/>
        <bottom/>
      </border>
    </dxf>
    <dxf>
      <fill>
        <patternFill>
          <bgColor indexed="10"/>
        </patternFill>
      </fill>
    </dxf>
    <dxf>
      <font>
        <condense val="0"/>
        <extend val="0"/>
        <color indexed="9"/>
      </font>
      <border>
        <left/>
        <right/>
        <top/>
        <bottom/>
      </border>
    </dxf>
    <dxf>
      <fill>
        <patternFill>
          <bgColor indexed="10"/>
        </patternFill>
      </fill>
    </dxf>
    <dxf>
      <font>
        <condense val="0"/>
        <extend val="0"/>
        <color indexed="9"/>
      </font>
      <border>
        <left/>
        <right/>
        <top/>
        <bottom/>
      </border>
    </dxf>
    <dxf>
      <font>
        <condense val="0"/>
        <extend val="0"/>
        <color indexed="9"/>
      </font>
      <fill>
        <patternFill patternType="none">
          <bgColor indexed="65"/>
        </patternFill>
      </fill>
      <border>
        <left/>
        <right/>
        <top/>
        <bottom/>
      </border>
    </dxf>
    <dxf>
      <fill>
        <patternFill>
          <bgColor indexed="10"/>
        </patternFill>
      </fill>
    </dxf>
    <dxf>
      <font>
        <condense val="0"/>
        <extend val="0"/>
        <color indexed="9"/>
      </font>
      <fill>
        <patternFill patternType="none">
          <bgColor indexed="65"/>
        </patternFill>
      </fill>
      <border>
        <left/>
        <right/>
        <bottom/>
      </border>
    </dxf>
    <dxf>
      <fill>
        <patternFill>
          <bgColor indexed="11"/>
        </patternFill>
      </fill>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45"/>
        </patternFill>
      </fill>
    </dxf>
    <dxf>
      <font>
        <condense val="0"/>
        <extend val="0"/>
        <color indexed="8"/>
      </font>
      <fill>
        <patternFill patternType="none">
          <bgColor indexed="65"/>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ill>
        <patternFill patternType="solid">
          <bgColor indexed="22"/>
        </patternFill>
      </fill>
      <border>
        <left/>
        <right/>
        <top/>
        <bottom/>
      </border>
    </dxf>
    <dxf>
      <font>
        <condense val="0"/>
        <extend val="0"/>
        <color auto="1"/>
      </font>
      <fill>
        <patternFill>
          <bgColor indexed="45"/>
        </patternFill>
      </fill>
      <border>
        <left style="thin">
          <color indexed="64"/>
        </left>
      </border>
    </dxf>
    <dxf>
      <fill>
        <patternFill patternType="none">
          <bgColor indexed="65"/>
        </patternFill>
      </fill>
      <border>
        <left style="thin">
          <color indexed="10"/>
        </left>
        <right style="thin">
          <color indexed="10"/>
        </right>
        <top style="thin">
          <color indexed="10"/>
        </top>
      </border>
    </dxf>
    <dxf>
      <fill>
        <patternFill patternType="none">
          <bgColor indexed="65"/>
        </patternFill>
      </fill>
      <border>
        <left style="thin">
          <color indexed="10"/>
        </left>
        <right style="thin">
          <color indexed="10"/>
        </right>
      </border>
    </dxf>
    <dxf>
      <font>
        <b/>
        <i val="0"/>
        <condense val="0"/>
        <extend val="0"/>
        <color indexed="9"/>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fill>
        <patternFill>
          <bgColor indexed="10"/>
        </patternFill>
      </fill>
    </dxf>
    <dxf>
      <fill>
        <patternFill>
          <bgColor indexed="11"/>
        </patternFill>
      </fill>
    </dxf>
    <dxf>
      <fill>
        <patternFill>
          <bgColor indexed="47"/>
        </patternFill>
      </fill>
    </dxf>
    <dxf>
      <font>
        <condense val="0"/>
        <extend val="0"/>
        <color auto="1"/>
      </font>
      <fill>
        <patternFill>
          <bgColor indexed="41"/>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ont>
        <condense val="0"/>
        <extend val="0"/>
        <color indexed="22"/>
      </font>
      <fill>
        <patternFill>
          <bgColor indexed="22"/>
        </patternFill>
      </fill>
    </dxf>
    <dxf>
      <font>
        <condense val="0"/>
        <extend val="0"/>
        <color indexed="9"/>
      </font>
      <fill>
        <patternFill patternType="solid">
          <bgColor indexed="8"/>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ill>
        <patternFill patternType="solid">
          <bgColor indexed="22"/>
        </patternFill>
      </fill>
      <border>
        <left/>
        <right/>
        <top/>
        <bottom/>
      </border>
    </dxf>
    <dxf>
      <font>
        <condense val="0"/>
        <extend val="0"/>
        <color indexed="9"/>
      </font>
    </dxf>
    <dxf>
      <fill>
        <patternFill>
          <bgColor indexed="42"/>
        </patternFill>
      </fill>
    </dxf>
    <dxf>
      <font>
        <b/>
        <i val="0"/>
        <condense val="0"/>
        <extend val="0"/>
      </font>
      <fill>
        <patternFill>
          <bgColor indexed="14"/>
        </patternFill>
      </fill>
    </dxf>
    <dxf>
      <font>
        <condense val="0"/>
        <extend val="0"/>
        <color indexed="42"/>
      </font>
      <fill>
        <patternFill>
          <bgColor indexed="42"/>
        </patternFill>
      </fill>
    </dxf>
    <dxf>
      <font>
        <condense val="0"/>
        <extend val="0"/>
        <color indexed="9"/>
      </font>
      <border>
        <left/>
        <right/>
        <bottom/>
      </border>
    </dxf>
    <dxf>
      <fill>
        <patternFill>
          <bgColor indexed="11"/>
        </patternFill>
      </fill>
    </dxf>
    <dxf>
      <fill>
        <patternFill>
          <bgColor indexed="10"/>
        </patternFill>
      </fill>
    </dxf>
    <dxf>
      <fill>
        <patternFill>
          <bgColor indexed="43"/>
        </patternFill>
      </fill>
    </dxf>
    <dxf>
      <font>
        <condense val="0"/>
        <extend val="0"/>
        <color indexed="43"/>
      </font>
    </dxf>
    <dxf>
      <font>
        <condense val="0"/>
        <extend val="0"/>
        <color indexed="9"/>
      </font>
      <fill>
        <patternFill patternType="none">
          <bgColor indexed="65"/>
        </patternFill>
      </fill>
      <border>
        <left/>
        <right/>
        <bottom/>
      </border>
    </dxf>
    <dxf>
      <font>
        <condense val="0"/>
        <extend val="0"/>
        <color indexed="9"/>
      </font>
    </dxf>
    <dxf>
      <fill>
        <patternFill patternType="none">
          <bgColor indexed="65"/>
        </patternFill>
      </fill>
      <border>
        <left/>
        <right/>
        <top/>
        <bottom/>
      </border>
    </dxf>
    <dxf>
      <font>
        <condense val="0"/>
        <extend val="0"/>
        <color auto="1"/>
      </font>
      <fill>
        <patternFill>
          <bgColor indexed="45"/>
        </patternFill>
      </fill>
      <border>
        <left style="thin">
          <color indexed="64"/>
        </left>
      </border>
    </dxf>
    <dxf>
      <font>
        <condense val="0"/>
        <extend val="0"/>
        <color auto="1"/>
      </font>
      <fill>
        <patternFill>
          <bgColor indexed="45"/>
        </patternFill>
      </fill>
      <border>
        <left style="thin">
          <color indexed="64"/>
        </left>
      </border>
    </dxf>
    <dxf>
      <font>
        <condense val="0"/>
        <extend val="0"/>
        <color auto="1"/>
      </font>
      <fill>
        <patternFill>
          <bgColor indexed="45"/>
        </patternFill>
      </fill>
      <border>
        <left style="thin">
          <color indexed="64"/>
        </left>
      </border>
    </dxf>
    <dxf>
      <font>
        <condense val="0"/>
        <extend val="0"/>
        <color auto="1"/>
      </font>
      <fill>
        <patternFill>
          <bgColor indexed="45"/>
        </patternFill>
      </fill>
      <border>
        <left style="thin">
          <color indexed="64"/>
        </left>
      </border>
    </dxf>
    <dxf>
      <font>
        <condense val="0"/>
        <extend val="0"/>
        <color auto="1"/>
      </font>
      <fill>
        <patternFill>
          <bgColor indexed="45"/>
        </patternFill>
      </fill>
      <border>
        <left style="thin">
          <color indexed="64"/>
        </left>
      </border>
    </dxf>
    <dxf>
      <font>
        <condense val="0"/>
        <extend val="0"/>
        <color auto="1"/>
      </font>
      <fill>
        <patternFill>
          <bgColor indexed="45"/>
        </patternFill>
      </fill>
      <border>
        <left style="thin">
          <color indexed="64"/>
        </left>
      </border>
    </dxf>
    <dxf>
      <font>
        <condense val="0"/>
        <extend val="0"/>
        <color indexed="8"/>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bgColor indexed="9"/>
        </patternFill>
      </fill>
      <border>
        <top/>
        <bottom/>
      </border>
    </dxf>
    <dxf>
      <font>
        <condense val="0"/>
        <extend val="0"/>
        <color indexed="9"/>
      </font>
      <fill>
        <patternFill>
          <bgColor indexed="9"/>
        </patternFill>
      </fill>
      <border>
        <bottom/>
      </border>
    </dxf>
    <dxf>
      <fill>
        <patternFill>
          <bgColor indexed="42"/>
        </patternFill>
      </fill>
    </dxf>
    <dxf>
      <font>
        <condense val="0"/>
        <extend val="0"/>
        <color indexed="23"/>
      </font>
      <fill>
        <patternFill patternType="solid">
          <fgColor indexed="64"/>
          <bgColor indexed="23"/>
        </patternFill>
      </fill>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ill>
        <patternFill>
          <bgColor indexed="42"/>
        </patternFill>
      </fill>
    </dxf>
    <dxf>
      <font>
        <b/>
        <i val="0"/>
        <condense val="0"/>
        <extend val="0"/>
      </font>
      <fill>
        <patternFill>
          <bgColor indexed="14"/>
        </patternFill>
      </fill>
    </dxf>
    <dxf>
      <fill>
        <patternFill>
          <bgColor indexed="42"/>
        </patternFill>
      </fill>
    </dxf>
    <dxf>
      <font>
        <condense val="0"/>
        <extend val="0"/>
        <color indexed="23"/>
      </font>
      <fill>
        <patternFill patternType="solid">
          <fgColor indexed="64"/>
          <bgColor indexed="23"/>
        </patternFill>
      </fill>
    </dxf>
    <dxf>
      <font>
        <condense val="0"/>
        <extend val="0"/>
        <color auto="1"/>
      </font>
      <fill>
        <patternFill patternType="solid">
          <bgColor indexed="47"/>
        </patternFill>
      </fill>
      <border>
        <left style="thin">
          <color indexed="64"/>
        </left>
        <right style="thin">
          <color indexed="64"/>
        </right>
        <top style="thin">
          <color indexed="64"/>
        </top>
        <bottom style="thin">
          <color indexed="64"/>
        </bottom>
      </border>
    </dxf>
    <dxf>
      <fill>
        <patternFill>
          <bgColor indexed="42"/>
        </patternFill>
      </fill>
    </dxf>
    <dxf>
      <font>
        <b/>
        <i val="0"/>
        <condense val="0"/>
        <extend val="0"/>
      </font>
      <fill>
        <patternFill>
          <bgColor indexed="14"/>
        </patternFill>
      </fill>
    </dxf>
    <dxf>
      <fill>
        <patternFill>
          <bgColor indexed="42"/>
        </patternFill>
      </fill>
    </dxf>
    <dxf>
      <font>
        <b/>
        <i val="0"/>
        <condense val="0"/>
        <extend val="0"/>
      </font>
      <fill>
        <patternFill>
          <bgColor indexed="14"/>
        </patternFill>
      </fill>
    </dxf>
    <dxf>
      <fill>
        <patternFill>
          <bgColor indexed="42"/>
        </patternFill>
      </fill>
    </dxf>
    <dxf>
      <font>
        <b/>
        <i val="0"/>
        <condense val="0"/>
        <extend val="0"/>
      </font>
      <fill>
        <patternFill>
          <bgColor indexed="14"/>
        </patternFill>
      </fill>
    </dxf>
    <dxf>
      <fill>
        <patternFill>
          <bgColor indexed="42"/>
        </patternFill>
      </fill>
    </dxf>
    <dxf>
      <font>
        <b/>
        <i val="0"/>
        <condense val="0"/>
        <extend val="0"/>
      </font>
      <fill>
        <patternFill>
          <bgColor indexed="14"/>
        </patternFill>
      </fill>
    </dxf>
    <dxf>
      <fill>
        <patternFill>
          <bgColor indexed="42"/>
        </patternFill>
      </fill>
    </dxf>
    <dxf>
      <font>
        <b/>
        <i val="0"/>
        <condense val="0"/>
        <extend val="0"/>
      </font>
      <fill>
        <patternFill>
          <bgColor indexed="14"/>
        </patternFill>
      </fill>
    </dxf>
    <dxf>
      <fill>
        <patternFill>
          <bgColor indexed="42"/>
        </patternFill>
      </fill>
    </dxf>
    <dxf>
      <font>
        <condense val="0"/>
        <extend val="0"/>
        <color indexed="23"/>
      </font>
      <fill>
        <patternFill patternType="solid">
          <fgColor indexed="64"/>
          <bgColor indexed="23"/>
        </patternFill>
      </fill>
    </dxf>
    <dxf>
      <fill>
        <patternFill>
          <bgColor indexed="11"/>
        </patternFill>
      </fill>
    </dxf>
    <dxf>
      <fill>
        <patternFill>
          <bgColor indexed="42"/>
        </patternFill>
      </fill>
    </dxf>
    <dxf>
      <font>
        <condense val="0"/>
        <extend val="0"/>
        <color indexed="23"/>
      </font>
      <fill>
        <patternFill patternType="solid">
          <fgColor indexed="64"/>
          <bgColor indexed="23"/>
        </patternFill>
      </fill>
    </dxf>
    <dxf>
      <fill>
        <patternFill>
          <bgColor indexed="11"/>
        </patternFill>
      </fill>
    </dxf>
    <dxf>
      <fill>
        <patternFill>
          <bgColor indexed="42"/>
        </patternFill>
      </fill>
    </dxf>
    <dxf>
      <font>
        <condense val="0"/>
        <extend val="0"/>
        <color indexed="23"/>
      </font>
      <fill>
        <patternFill patternType="solid">
          <fgColor indexed="64"/>
          <bgColor indexed="23"/>
        </patternFill>
      </fill>
    </dxf>
    <dxf>
      <fill>
        <patternFill>
          <bgColor indexed="42"/>
        </patternFill>
      </fill>
    </dxf>
    <dxf>
      <font>
        <condense val="0"/>
        <extend val="0"/>
        <color indexed="23"/>
      </font>
      <fill>
        <patternFill patternType="solid">
          <fgColor indexed="64"/>
          <bgColor indexed="23"/>
        </patternFill>
      </fill>
    </dxf>
    <dxf>
      <fill>
        <patternFill>
          <bgColor indexed="11"/>
        </patternFill>
      </fill>
    </dxf>
    <dxf>
      <fill>
        <patternFill>
          <bgColor indexed="42"/>
        </patternFill>
      </fill>
    </dxf>
    <dxf>
      <font>
        <condense val="0"/>
        <extend val="0"/>
        <color indexed="23"/>
      </font>
      <fill>
        <patternFill patternType="solid">
          <fgColor indexed="64"/>
          <bgColor indexed="2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hyperlink" Target="#Konfigurator!A12"/></Relationships>
</file>

<file path=xl/drawings/_rels/drawing2.xml.rels><?xml version="1.0" encoding="UTF-8" standalone="yes"?>
<Relationships xmlns="http://schemas.openxmlformats.org/package/2006/relationships"><Relationship Id="rId13" Type="http://schemas.openxmlformats.org/officeDocument/2006/relationships/image" Target="../media/image25.jpeg"/><Relationship Id="rId18" Type="http://schemas.openxmlformats.org/officeDocument/2006/relationships/image" Target="../media/image30.jpeg"/><Relationship Id="rId26" Type="http://schemas.openxmlformats.org/officeDocument/2006/relationships/image" Target="../media/image38.jpeg"/><Relationship Id="rId39" Type="http://schemas.openxmlformats.org/officeDocument/2006/relationships/image" Target="../media/image51.jpeg"/><Relationship Id="rId21" Type="http://schemas.openxmlformats.org/officeDocument/2006/relationships/image" Target="../media/image33.jpeg"/><Relationship Id="rId34" Type="http://schemas.openxmlformats.org/officeDocument/2006/relationships/image" Target="../media/image46.jpeg"/><Relationship Id="rId42" Type="http://schemas.openxmlformats.org/officeDocument/2006/relationships/image" Target="../media/image54.jpeg"/><Relationship Id="rId47" Type="http://schemas.openxmlformats.org/officeDocument/2006/relationships/image" Target="../media/image59.jpeg"/><Relationship Id="rId50" Type="http://schemas.openxmlformats.org/officeDocument/2006/relationships/image" Target="../media/image62.jpeg"/><Relationship Id="rId55" Type="http://schemas.openxmlformats.org/officeDocument/2006/relationships/image" Target="../media/image67.png"/><Relationship Id="rId63" Type="http://schemas.openxmlformats.org/officeDocument/2006/relationships/image" Target="../media/image75.jpeg"/><Relationship Id="rId68" Type="http://schemas.openxmlformats.org/officeDocument/2006/relationships/image" Target="../media/image80.jpeg"/><Relationship Id="rId76" Type="http://schemas.openxmlformats.org/officeDocument/2006/relationships/image" Target="../media/image88.jpeg"/><Relationship Id="rId7" Type="http://schemas.openxmlformats.org/officeDocument/2006/relationships/image" Target="../media/image19.jpeg"/><Relationship Id="rId71" Type="http://schemas.openxmlformats.org/officeDocument/2006/relationships/image" Target="../media/image83.jpeg"/><Relationship Id="rId2" Type="http://schemas.openxmlformats.org/officeDocument/2006/relationships/image" Target="../media/image14.jpeg"/><Relationship Id="rId16" Type="http://schemas.openxmlformats.org/officeDocument/2006/relationships/image" Target="../media/image28.jpeg"/><Relationship Id="rId29" Type="http://schemas.openxmlformats.org/officeDocument/2006/relationships/image" Target="../media/image41.jpeg"/><Relationship Id="rId11" Type="http://schemas.openxmlformats.org/officeDocument/2006/relationships/image" Target="../media/image23.jpeg"/><Relationship Id="rId24" Type="http://schemas.openxmlformats.org/officeDocument/2006/relationships/image" Target="../media/image36.jpeg"/><Relationship Id="rId32" Type="http://schemas.openxmlformats.org/officeDocument/2006/relationships/image" Target="../media/image44.jpeg"/><Relationship Id="rId37" Type="http://schemas.openxmlformats.org/officeDocument/2006/relationships/image" Target="../media/image49.jpeg"/><Relationship Id="rId40" Type="http://schemas.openxmlformats.org/officeDocument/2006/relationships/image" Target="../media/image52.jpeg"/><Relationship Id="rId45" Type="http://schemas.openxmlformats.org/officeDocument/2006/relationships/image" Target="../media/image57.jpeg"/><Relationship Id="rId53" Type="http://schemas.openxmlformats.org/officeDocument/2006/relationships/image" Target="../media/image65.jpeg"/><Relationship Id="rId58" Type="http://schemas.openxmlformats.org/officeDocument/2006/relationships/image" Target="../media/image70.png"/><Relationship Id="rId66" Type="http://schemas.openxmlformats.org/officeDocument/2006/relationships/image" Target="../media/image78.jpeg"/><Relationship Id="rId74" Type="http://schemas.openxmlformats.org/officeDocument/2006/relationships/image" Target="../media/image86.png"/><Relationship Id="rId79" Type="http://schemas.microsoft.com/office/2007/relationships/hdphoto" Target="../media/hdphoto1.wdp"/><Relationship Id="rId5" Type="http://schemas.openxmlformats.org/officeDocument/2006/relationships/image" Target="../media/image17.jpeg"/><Relationship Id="rId61" Type="http://schemas.openxmlformats.org/officeDocument/2006/relationships/image" Target="../media/image73.jpeg"/><Relationship Id="rId10" Type="http://schemas.openxmlformats.org/officeDocument/2006/relationships/image" Target="../media/image22.jpeg"/><Relationship Id="rId19" Type="http://schemas.openxmlformats.org/officeDocument/2006/relationships/image" Target="../media/image31.jpeg"/><Relationship Id="rId31" Type="http://schemas.openxmlformats.org/officeDocument/2006/relationships/image" Target="../media/image43.jpeg"/><Relationship Id="rId44" Type="http://schemas.openxmlformats.org/officeDocument/2006/relationships/image" Target="../media/image56.jpeg"/><Relationship Id="rId52" Type="http://schemas.openxmlformats.org/officeDocument/2006/relationships/image" Target="../media/image64.jpeg"/><Relationship Id="rId60" Type="http://schemas.openxmlformats.org/officeDocument/2006/relationships/image" Target="../media/image72.png"/><Relationship Id="rId65" Type="http://schemas.openxmlformats.org/officeDocument/2006/relationships/image" Target="../media/image77.jpeg"/><Relationship Id="rId73" Type="http://schemas.openxmlformats.org/officeDocument/2006/relationships/image" Target="../media/image85.jpeg"/><Relationship Id="rId78" Type="http://schemas.openxmlformats.org/officeDocument/2006/relationships/image" Target="../media/image90.png"/><Relationship Id="rId81" Type="http://schemas.microsoft.com/office/2007/relationships/hdphoto" Target="../media/hdphoto2.wdp"/><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 Id="rId22" Type="http://schemas.openxmlformats.org/officeDocument/2006/relationships/image" Target="../media/image34.png"/><Relationship Id="rId27" Type="http://schemas.openxmlformats.org/officeDocument/2006/relationships/image" Target="../media/image39.jpeg"/><Relationship Id="rId30" Type="http://schemas.openxmlformats.org/officeDocument/2006/relationships/image" Target="../media/image42.jpeg"/><Relationship Id="rId35" Type="http://schemas.openxmlformats.org/officeDocument/2006/relationships/image" Target="../media/image47.jpeg"/><Relationship Id="rId43" Type="http://schemas.openxmlformats.org/officeDocument/2006/relationships/image" Target="../media/image55.jpeg"/><Relationship Id="rId48" Type="http://schemas.openxmlformats.org/officeDocument/2006/relationships/image" Target="../media/image60.jpeg"/><Relationship Id="rId56" Type="http://schemas.openxmlformats.org/officeDocument/2006/relationships/image" Target="../media/image68.png"/><Relationship Id="rId64" Type="http://schemas.openxmlformats.org/officeDocument/2006/relationships/image" Target="../media/image76.jpeg"/><Relationship Id="rId69" Type="http://schemas.openxmlformats.org/officeDocument/2006/relationships/image" Target="../media/image81.jpeg"/><Relationship Id="rId77" Type="http://schemas.openxmlformats.org/officeDocument/2006/relationships/image" Target="../media/image89.jpeg"/><Relationship Id="rId8" Type="http://schemas.openxmlformats.org/officeDocument/2006/relationships/image" Target="../media/image20.jpeg"/><Relationship Id="rId51" Type="http://schemas.openxmlformats.org/officeDocument/2006/relationships/image" Target="../media/image63.jpeg"/><Relationship Id="rId72" Type="http://schemas.openxmlformats.org/officeDocument/2006/relationships/image" Target="../media/image84.png"/><Relationship Id="rId80" Type="http://schemas.openxmlformats.org/officeDocument/2006/relationships/image" Target="../media/image91.png"/><Relationship Id="rId3" Type="http://schemas.openxmlformats.org/officeDocument/2006/relationships/image" Target="../media/image15.jpeg"/><Relationship Id="rId12" Type="http://schemas.openxmlformats.org/officeDocument/2006/relationships/image" Target="../media/image24.jpeg"/><Relationship Id="rId17" Type="http://schemas.openxmlformats.org/officeDocument/2006/relationships/image" Target="../media/image29.jpeg"/><Relationship Id="rId25" Type="http://schemas.openxmlformats.org/officeDocument/2006/relationships/image" Target="../media/image37.jpeg"/><Relationship Id="rId33" Type="http://schemas.openxmlformats.org/officeDocument/2006/relationships/image" Target="../media/image45.jpeg"/><Relationship Id="rId38" Type="http://schemas.openxmlformats.org/officeDocument/2006/relationships/image" Target="../media/image50.jpeg"/><Relationship Id="rId46" Type="http://schemas.openxmlformats.org/officeDocument/2006/relationships/image" Target="../media/image58.jpeg"/><Relationship Id="rId59" Type="http://schemas.openxmlformats.org/officeDocument/2006/relationships/image" Target="../media/image71.png"/><Relationship Id="rId67" Type="http://schemas.openxmlformats.org/officeDocument/2006/relationships/image" Target="../media/image79.jpeg"/><Relationship Id="rId20" Type="http://schemas.openxmlformats.org/officeDocument/2006/relationships/image" Target="../media/image32.jpeg"/><Relationship Id="rId41" Type="http://schemas.openxmlformats.org/officeDocument/2006/relationships/image" Target="../media/image53.jpeg"/><Relationship Id="rId54" Type="http://schemas.openxmlformats.org/officeDocument/2006/relationships/image" Target="../media/image66.jpeg"/><Relationship Id="rId62" Type="http://schemas.openxmlformats.org/officeDocument/2006/relationships/image" Target="../media/image74.jpeg"/><Relationship Id="rId70" Type="http://schemas.openxmlformats.org/officeDocument/2006/relationships/image" Target="../media/image82.jpeg"/><Relationship Id="rId75" Type="http://schemas.openxmlformats.org/officeDocument/2006/relationships/image" Target="../media/image87.png"/><Relationship Id="rId1" Type="http://schemas.openxmlformats.org/officeDocument/2006/relationships/image" Target="../media/image13.jpeg"/><Relationship Id="rId6" Type="http://schemas.openxmlformats.org/officeDocument/2006/relationships/image" Target="../media/image18.jpeg"/><Relationship Id="rId15" Type="http://schemas.openxmlformats.org/officeDocument/2006/relationships/image" Target="../media/image27.jpeg"/><Relationship Id="rId23" Type="http://schemas.openxmlformats.org/officeDocument/2006/relationships/image" Target="../media/image35.png"/><Relationship Id="rId28" Type="http://schemas.openxmlformats.org/officeDocument/2006/relationships/image" Target="../media/image40.jpeg"/><Relationship Id="rId36" Type="http://schemas.openxmlformats.org/officeDocument/2006/relationships/image" Target="../media/image48.jpeg"/><Relationship Id="rId49" Type="http://schemas.openxmlformats.org/officeDocument/2006/relationships/image" Target="../media/image61.jpeg"/><Relationship Id="rId57" Type="http://schemas.openxmlformats.org/officeDocument/2006/relationships/image" Target="../media/image6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11</xdr:col>
      <xdr:colOff>0</xdr:colOff>
      <xdr:row>15</xdr:row>
      <xdr:rowOff>0</xdr:rowOff>
    </xdr:from>
    <xdr:to>
      <xdr:col>13</xdr:col>
      <xdr:colOff>752475</xdr:colOff>
      <xdr:row>21</xdr:row>
      <xdr:rowOff>9525</xdr:rowOff>
    </xdr:to>
    <xdr:sp macro="" textlink="">
      <xdr:nvSpPr>
        <xdr:cNvPr id="3075" name="Line 3">
          <a:extLst>
            <a:ext uri="{FF2B5EF4-FFF2-40B4-BE49-F238E27FC236}">
              <a16:creationId xmlns:a16="http://schemas.microsoft.com/office/drawing/2014/main" id="{00000000-0008-0000-0000-0000030C0000}"/>
            </a:ext>
          </a:extLst>
        </xdr:cNvPr>
        <xdr:cNvSpPr>
          <a:spLocks noChangeShapeType="1"/>
        </xdr:cNvSpPr>
      </xdr:nvSpPr>
      <xdr:spPr bwMode="auto">
        <a:xfrm>
          <a:off x="8496300" y="2524125"/>
          <a:ext cx="2276475" cy="981075"/>
        </a:xfrm>
        <a:prstGeom prst="line">
          <a:avLst/>
        </a:prstGeom>
        <a:noFill/>
        <a:ln w="76200">
          <a:solidFill>
            <a:srgbClr xmlns:mc="http://schemas.openxmlformats.org/markup-compatibility/2006" xmlns:a14="http://schemas.microsoft.com/office/drawing/2010/main" val="339966" mc:Ignorable="a14" a14:legacySpreadsheetColorIndex="5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26</xdr:row>
      <xdr:rowOff>0</xdr:rowOff>
    </xdr:from>
    <xdr:to>
      <xdr:col>14</xdr:col>
      <xdr:colOff>0</xdr:colOff>
      <xdr:row>28</xdr:row>
      <xdr:rowOff>0</xdr:rowOff>
    </xdr:to>
    <xdr:sp macro="" textlink="">
      <xdr:nvSpPr>
        <xdr:cNvPr id="3076" name="Line 4">
          <a:extLst>
            <a:ext uri="{FF2B5EF4-FFF2-40B4-BE49-F238E27FC236}">
              <a16:creationId xmlns:a16="http://schemas.microsoft.com/office/drawing/2014/main" id="{00000000-0008-0000-0000-0000040C0000}"/>
            </a:ext>
          </a:extLst>
        </xdr:cNvPr>
        <xdr:cNvSpPr>
          <a:spLocks noChangeShapeType="1"/>
        </xdr:cNvSpPr>
      </xdr:nvSpPr>
      <xdr:spPr bwMode="auto">
        <a:xfrm flipV="1">
          <a:off x="8496300" y="4400550"/>
          <a:ext cx="2286000" cy="323850"/>
        </a:xfrm>
        <a:prstGeom prst="line">
          <a:avLst/>
        </a:prstGeom>
        <a:noFill/>
        <a:ln w="76200">
          <a:solidFill>
            <a:srgbClr xmlns:mc="http://schemas.openxmlformats.org/markup-compatibility/2006" xmlns:a14="http://schemas.microsoft.com/office/drawing/2010/main" val="339966" mc:Ignorable="a14" a14:legacySpreadsheetColorIndex="5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15</xdr:row>
      <xdr:rowOff>0</xdr:rowOff>
    </xdr:from>
    <xdr:to>
      <xdr:col>20</xdr:col>
      <xdr:colOff>0</xdr:colOff>
      <xdr:row>21</xdr:row>
      <xdr:rowOff>0</xdr:rowOff>
    </xdr:to>
    <xdr:sp macro="" textlink="">
      <xdr:nvSpPr>
        <xdr:cNvPr id="3078" name="Line 6">
          <a:extLst>
            <a:ext uri="{FF2B5EF4-FFF2-40B4-BE49-F238E27FC236}">
              <a16:creationId xmlns:a16="http://schemas.microsoft.com/office/drawing/2014/main" id="{00000000-0008-0000-0000-0000060C0000}"/>
            </a:ext>
          </a:extLst>
        </xdr:cNvPr>
        <xdr:cNvSpPr>
          <a:spLocks noChangeShapeType="1"/>
        </xdr:cNvSpPr>
      </xdr:nvSpPr>
      <xdr:spPr bwMode="auto">
        <a:xfrm flipH="1">
          <a:off x="13068300" y="2524125"/>
          <a:ext cx="2286000" cy="971550"/>
        </a:xfrm>
        <a:prstGeom prst="line">
          <a:avLst/>
        </a:prstGeom>
        <a:noFill/>
        <a:ln w="76200">
          <a:solidFill>
            <a:srgbClr xmlns:mc="http://schemas.openxmlformats.org/markup-compatibility/2006" xmlns:a14="http://schemas.microsoft.com/office/drawing/2010/main" val="339966" mc:Ignorable="a14" a14:legacySpreadsheetColorIndex="5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26</xdr:row>
      <xdr:rowOff>0</xdr:rowOff>
    </xdr:from>
    <xdr:to>
      <xdr:col>20</xdr:col>
      <xdr:colOff>0</xdr:colOff>
      <xdr:row>28</xdr:row>
      <xdr:rowOff>0</xdr:rowOff>
    </xdr:to>
    <xdr:sp macro="" textlink="">
      <xdr:nvSpPr>
        <xdr:cNvPr id="3079" name="Line 7">
          <a:extLst>
            <a:ext uri="{FF2B5EF4-FFF2-40B4-BE49-F238E27FC236}">
              <a16:creationId xmlns:a16="http://schemas.microsoft.com/office/drawing/2014/main" id="{00000000-0008-0000-0000-0000070C0000}"/>
            </a:ext>
          </a:extLst>
        </xdr:cNvPr>
        <xdr:cNvSpPr>
          <a:spLocks noChangeShapeType="1"/>
        </xdr:cNvSpPr>
      </xdr:nvSpPr>
      <xdr:spPr bwMode="auto">
        <a:xfrm flipH="1" flipV="1">
          <a:off x="13068300" y="4400550"/>
          <a:ext cx="2286000" cy="323850"/>
        </a:xfrm>
        <a:prstGeom prst="line">
          <a:avLst/>
        </a:prstGeom>
        <a:noFill/>
        <a:ln w="76200">
          <a:solidFill>
            <a:srgbClr xmlns:mc="http://schemas.openxmlformats.org/markup-compatibility/2006" xmlns:a14="http://schemas.microsoft.com/office/drawing/2010/main" val="339966" mc:Ignorable="a14" a14:legacySpreadsheetColorIndex="5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152400</xdr:colOff>
      <xdr:row>2</xdr:row>
      <xdr:rowOff>85725</xdr:rowOff>
    </xdr:from>
    <xdr:to>
      <xdr:col>17</xdr:col>
      <xdr:colOff>628650</xdr:colOff>
      <xdr:row>11</xdr:row>
      <xdr:rowOff>28575</xdr:rowOff>
    </xdr:to>
    <xdr:sp macro="" textlink="">
      <xdr:nvSpPr>
        <xdr:cNvPr id="3092" name="Oval 20">
          <a:extLst>
            <a:ext uri="{FF2B5EF4-FFF2-40B4-BE49-F238E27FC236}">
              <a16:creationId xmlns:a16="http://schemas.microsoft.com/office/drawing/2014/main" id="{00000000-0008-0000-0000-0000140C0000}"/>
            </a:ext>
          </a:extLst>
        </xdr:cNvPr>
        <xdr:cNvSpPr>
          <a:spLocks noChangeArrowheads="1"/>
        </xdr:cNvSpPr>
      </xdr:nvSpPr>
      <xdr:spPr bwMode="auto">
        <a:xfrm>
          <a:off x="10172700" y="409575"/>
          <a:ext cx="3524250" cy="1495425"/>
        </a:xfrm>
        <a:prstGeom prst="ellipse">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41148" rIns="45720" bIns="0" anchor="t" upright="1"/>
        <a:lstStyle/>
        <a:p>
          <a:pPr algn="ctr" rtl="0">
            <a:defRPr sz="1000"/>
          </a:pPr>
          <a:r>
            <a:rPr lang="de-DE" sz="2000" b="1" i="0" u="none" strike="noStrike" baseline="0">
              <a:solidFill>
                <a:srgbClr val="000000"/>
              </a:solidFill>
              <a:latin typeface="Arial"/>
              <a:cs typeface="Arial"/>
            </a:rPr>
            <a:t>Zum </a:t>
          </a:r>
        </a:p>
        <a:p>
          <a:pPr algn="ctr" rtl="0">
            <a:defRPr sz="1000"/>
          </a:pPr>
          <a:r>
            <a:rPr lang="de-DE" sz="2000" b="1" i="0" u="none" strike="noStrike" baseline="0">
              <a:solidFill>
                <a:srgbClr val="000000"/>
              </a:solidFill>
              <a:latin typeface="Arial"/>
              <a:cs typeface="Arial"/>
            </a:rPr>
            <a:t>Konfigurator dort</a:t>
          </a:r>
        </a:p>
        <a:p>
          <a:pPr algn="ctr" rtl="0">
            <a:defRPr sz="1000"/>
          </a:pPr>
          <a:r>
            <a:rPr lang="de-DE" sz="2000" b="1" i="0" u="none" strike="noStrike" baseline="0">
              <a:solidFill>
                <a:srgbClr val="000000"/>
              </a:solidFill>
              <a:latin typeface="Arial"/>
              <a:cs typeface="Arial"/>
            </a:rPr>
            <a:t>klicken!</a:t>
          </a:r>
        </a:p>
      </xdr:txBody>
    </xdr:sp>
    <xdr:clientData/>
  </xdr:twoCellAnchor>
  <xdr:twoCellAnchor editAs="oneCell">
    <xdr:from>
      <xdr:col>20</xdr:col>
      <xdr:colOff>0</xdr:colOff>
      <xdr:row>24</xdr:row>
      <xdr:rowOff>114300</xdr:rowOff>
    </xdr:from>
    <xdr:to>
      <xdr:col>25</xdr:col>
      <xdr:colOff>695325</xdr:colOff>
      <xdr:row>38</xdr:row>
      <xdr:rowOff>133350</xdr:rowOff>
    </xdr:to>
    <xdr:pic>
      <xdr:nvPicPr>
        <xdr:cNvPr id="3117" name="Picture 45" descr="wk">
          <a:extLst>
            <a:ext uri="{FF2B5EF4-FFF2-40B4-BE49-F238E27FC236}">
              <a16:creationId xmlns:a16="http://schemas.microsoft.com/office/drawing/2014/main" id="{00000000-0008-0000-00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54300" y="4191000"/>
          <a:ext cx="4505325"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104775</xdr:colOff>
      <xdr:row>24</xdr:row>
      <xdr:rowOff>142875</xdr:rowOff>
    </xdr:from>
    <xdr:to>
      <xdr:col>10</xdr:col>
      <xdr:colOff>352425</xdr:colOff>
      <xdr:row>37</xdr:row>
      <xdr:rowOff>161925</xdr:rowOff>
    </xdr:to>
    <xdr:pic>
      <xdr:nvPicPr>
        <xdr:cNvPr id="3119" name="Picture 47" descr="Ackermann2">
          <a:extLst>
            <a:ext uri="{FF2B5EF4-FFF2-40B4-BE49-F238E27FC236}">
              <a16:creationId xmlns:a16="http://schemas.microsoft.com/office/drawing/2014/main" id="{00000000-0008-0000-0000-00002F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91075" y="4219575"/>
          <a:ext cx="3295650"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457200</xdr:colOff>
      <xdr:row>23</xdr:row>
      <xdr:rowOff>19050</xdr:rowOff>
    </xdr:from>
    <xdr:to>
      <xdr:col>4</xdr:col>
      <xdr:colOff>428625</xdr:colOff>
      <xdr:row>29</xdr:row>
      <xdr:rowOff>104775</xdr:rowOff>
    </xdr:to>
    <xdr:pic>
      <xdr:nvPicPr>
        <xdr:cNvPr id="3123" name="Picture 51" descr="P9104417 (Small)">
          <a:extLst>
            <a:ext uri="{FF2B5EF4-FFF2-40B4-BE49-F238E27FC236}">
              <a16:creationId xmlns:a16="http://schemas.microsoft.com/office/drawing/2014/main" id="{00000000-0008-0000-0000-0000330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1200" y="3867150"/>
          <a:ext cx="149542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209550</xdr:colOff>
      <xdr:row>3</xdr:row>
      <xdr:rowOff>104775</xdr:rowOff>
    </xdr:from>
    <xdr:to>
      <xdr:col>24</xdr:col>
      <xdr:colOff>685800</xdr:colOff>
      <xdr:row>19</xdr:row>
      <xdr:rowOff>85725</xdr:rowOff>
    </xdr:to>
    <xdr:pic>
      <xdr:nvPicPr>
        <xdr:cNvPr id="3128" name="Picture 56" descr="AFM Wandgehäuse36TE_640">
          <a:extLst>
            <a:ext uri="{FF2B5EF4-FFF2-40B4-BE49-F238E27FC236}">
              <a16:creationId xmlns:a16="http://schemas.microsoft.com/office/drawing/2014/main" id="{00000000-0008-0000-0000-0000380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563850" y="657225"/>
          <a:ext cx="3524250"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xdr:colOff>
      <xdr:row>11</xdr:row>
      <xdr:rowOff>142875</xdr:rowOff>
    </xdr:from>
    <xdr:to>
      <xdr:col>4</xdr:col>
      <xdr:colOff>381000</xdr:colOff>
      <xdr:row>21</xdr:row>
      <xdr:rowOff>28575</xdr:rowOff>
    </xdr:to>
    <xdr:pic>
      <xdr:nvPicPr>
        <xdr:cNvPr id="3129" name="Picture 57" descr="Tischeinbaufeld 28TE_Alu_angefast_Fase_640">
          <a:extLst>
            <a:ext uri="{FF2B5EF4-FFF2-40B4-BE49-F238E27FC236}">
              <a16:creationId xmlns:a16="http://schemas.microsoft.com/office/drawing/2014/main" id="{00000000-0008-0000-0000-0000390C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24050" y="2019300"/>
          <a:ext cx="15049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xdr:colOff>
      <xdr:row>0</xdr:row>
      <xdr:rowOff>76200</xdr:rowOff>
    </xdr:from>
    <xdr:to>
      <xdr:col>4</xdr:col>
      <xdr:colOff>361950</xdr:colOff>
      <xdr:row>9</xdr:row>
      <xdr:rowOff>38100</xdr:rowOff>
    </xdr:to>
    <xdr:pic>
      <xdr:nvPicPr>
        <xdr:cNvPr id="3130" name="Picture 58" descr="Ausschnitt_TA_ALU90_320">
          <a:extLst>
            <a:ext uri="{FF2B5EF4-FFF2-40B4-BE49-F238E27FC236}">
              <a16:creationId xmlns:a16="http://schemas.microsoft.com/office/drawing/2014/main" id="{00000000-0008-0000-0000-00003A0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24050" y="76200"/>
          <a:ext cx="14859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409575</xdr:colOff>
      <xdr:row>31</xdr:row>
      <xdr:rowOff>0</xdr:rowOff>
    </xdr:from>
    <xdr:to>
      <xdr:col>15</xdr:col>
      <xdr:colOff>409575</xdr:colOff>
      <xdr:row>37</xdr:row>
      <xdr:rowOff>142875</xdr:rowOff>
    </xdr:to>
    <xdr:sp macro="" textlink="">
      <xdr:nvSpPr>
        <xdr:cNvPr id="3134" name="Line 62">
          <a:extLst>
            <a:ext uri="{FF2B5EF4-FFF2-40B4-BE49-F238E27FC236}">
              <a16:creationId xmlns:a16="http://schemas.microsoft.com/office/drawing/2014/main" id="{00000000-0008-0000-0000-00003E0C0000}"/>
            </a:ext>
          </a:extLst>
        </xdr:cNvPr>
        <xdr:cNvSpPr>
          <a:spLocks noChangeShapeType="1"/>
        </xdr:cNvSpPr>
      </xdr:nvSpPr>
      <xdr:spPr bwMode="auto">
        <a:xfrm flipH="1" flipV="1">
          <a:off x="11953875" y="5210175"/>
          <a:ext cx="0" cy="1143000"/>
        </a:xfrm>
        <a:prstGeom prst="line">
          <a:avLst/>
        </a:prstGeom>
        <a:noFill/>
        <a:ln w="76200">
          <a:solidFill>
            <a:srgbClr xmlns:mc="http://schemas.openxmlformats.org/markup-compatibility/2006" xmlns:a14="http://schemas.microsoft.com/office/drawing/2010/main" val="339966" mc:Ignorable="a14" a14:legacySpreadsheetColorIndex="5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5</xdr:col>
      <xdr:colOff>428625</xdr:colOff>
      <xdr:row>4</xdr:row>
      <xdr:rowOff>47625</xdr:rowOff>
    </xdr:from>
    <xdr:to>
      <xdr:col>11</xdr:col>
      <xdr:colOff>85725</xdr:colOff>
      <xdr:row>18</xdr:row>
      <xdr:rowOff>47625</xdr:rowOff>
    </xdr:to>
    <xdr:pic>
      <xdr:nvPicPr>
        <xdr:cNvPr id="3135" name="Picture 63" descr="Tischanschlussfeld_44TE_Musterbestückung_01_640">
          <a:extLst>
            <a:ext uri="{FF2B5EF4-FFF2-40B4-BE49-F238E27FC236}">
              <a16:creationId xmlns:a16="http://schemas.microsoft.com/office/drawing/2014/main" id="{00000000-0008-0000-0000-00003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38625" y="762000"/>
          <a:ext cx="4343400"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57150</xdr:colOff>
      <xdr:row>39</xdr:row>
      <xdr:rowOff>28575</xdr:rowOff>
    </xdr:from>
    <xdr:to>
      <xdr:col>19</xdr:col>
      <xdr:colOff>685800</xdr:colOff>
      <xdr:row>43</xdr:row>
      <xdr:rowOff>152400</xdr:rowOff>
    </xdr:to>
    <xdr:pic>
      <xdr:nvPicPr>
        <xdr:cNvPr id="3136" name="Picture 64" descr="AFM 19-Zoll-2HE_Bestückt">
          <a:extLst>
            <a:ext uri="{FF2B5EF4-FFF2-40B4-BE49-F238E27FC236}">
              <a16:creationId xmlns:a16="http://schemas.microsoft.com/office/drawing/2014/main" id="{00000000-0008-0000-0000-0000400C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53450" y="6629400"/>
          <a:ext cx="6724650"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104775</xdr:colOff>
      <xdr:row>17</xdr:row>
      <xdr:rowOff>123825</xdr:rowOff>
    </xdr:from>
    <xdr:to>
      <xdr:col>16</xdr:col>
      <xdr:colOff>666750</xdr:colOff>
      <xdr:row>30</xdr:row>
      <xdr:rowOff>19050</xdr:rowOff>
    </xdr:to>
    <xdr:pic>
      <xdr:nvPicPr>
        <xdr:cNvPr id="3141" name="Picture 69" descr="ModulexcKonfigurator_leer">
          <a:hlinkClick xmlns:r="http://schemas.openxmlformats.org/officeDocument/2006/relationships" r:id="rId9"/>
          <a:extLst>
            <a:ext uri="{FF2B5EF4-FFF2-40B4-BE49-F238E27FC236}">
              <a16:creationId xmlns:a16="http://schemas.microsoft.com/office/drawing/2014/main" id="{00000000-0008-0000-0000-0000450C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887075" y="2971800"/>
          <a:ext cx="2085975" cy="20955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15</xdr:col>
      <xdr:colOff>0</xdr:colOff>
      <xdr:row>12</xdr:row>
      <xdr:rowOff>0</xdr:rowOff>
    </xdr:from>
    <xdr:to>
      <xdr:col>15</xdr:col>
      <xdr:colOff>0</xdr:colOff>
      <xdr:row>17</xdr:row>
      <xdr:rowOff>0</xdr:rowOff>
    </xdr:to>
    <xdr:sp macro="" textlink="">
      <xdr:nvSpPr>
        <xdr:cNvPr id="3142" name="Line 70">
          <a:extLst>
            <a:ext uri="{FF2B5EF4-FFF2-40B4-BE49-F238E27FC236}">
              <a16:creationId xmlns:a16="http://schemas.microsoft.com/office/drawing/2014/main" id="{00000000-0008-0000-0000-0000460C0000}"/>
            </a:ext>
          </a:extLst>
        </xdr:cNvPr>
        <xdr:cNvSpPr>
          <a:spLocks noChangeShapeType="1"/>
        </xdr:cNvSpPr>
      </xdr:nvSpPr>
      <xdr:spPr bwMode="auto">
        <a:xfrm>
          <a:off x="11544300" y="2038350"/>
          <a:ext cx="0" cy="809625"/>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0</xdr:rowOff>
    </xdr:from>
    <xdr:to>
      <xdr:col>16</xdr:col>
      <xdr:colOff>0</xdr:colOff>
      <xdr:row>17</xdr:row>
      <xdr:rowOff>0</xdr:rowOff>
    </xdr:to>
    <xdr:sp macro="" textlink="">
      <xdr:nvSpPr>
        <xdr:cNvPr id="3143" name="Line 71">
          <a:extLst>
            <a:ext uri="{FF2B5EF4-FFF2-40B4-BE49-F238E27FC236}">
              <a16:creationId xmlns:a16="http://schemas.microsoft.com/office/drawing/2014/main" id="{00000000-0008-0000-0000-0000470C0000}"/>
            </a:ext>
          </a:extLst>
        </xdr:cNvPr>
        <xdr:cNvSpPr>
          <a:spLocks noChangeShapeType="1"/>
        </xdr:cNvSpPr>
      </xdr:nvSpPr>
      <xdr:spPr bwMode="auto">
        <a:xfrm>
          <a:off x="12306300" y="2038350"/>
          <a:ext cx="0" cy="809625"/>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400050</xdr:colOff>
      <xdr:row>12</xdr:row>
      <xdr:rowOff>9525</xdr:rowOff>
    </xdr:from>
    <xdr:to>
      <xdr:col>15</xdr:col>
      <xdr:colOff>400050</xdr:colOff>
      <xdr:row>17</xdr:row>
      <xdr:rowOff>9525</xdr:rowOff>
    </xdr:to>
    <xdr:sp macro="" textlink="">
      <xdr:nvSpPr>
        <xdr:cNvPr id="3144" name="Line 72">
          <a:extLst>
            <a:ext uri="{FF2B5EF4-FFF2-40B4-BE49-F238E27FC236}">
              <a16:creationId xmlns:a16="http://schemas.microsoft.com/office/drawing/2014/main" id="{00000000-0008-0000-0000-0000480C0000}"/>
            </a:ext>
          </a:extLst>
        </xdr:cNvPr>
        <xdr:cNvSpPr>
          <a:spLocks noChangeShapeType="1"/>
        </xdr:cNvSpPr>
      </xdr:nvSpPr>
      <xdr:spPr bwMode="auto">
        <a:xfrm>
          <a:off x="11944350" y="2047875"/>
          <a:ext cx="0" cy="809625"/>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581025</xdr:colOff>
      <xdr:row>20</xdr:row>
      <xdr:rowOff>123825</xdr:rowOff>
    </xdr:from>
    <xdr:to>
      <xdr:col>16</xdr:col>
      <xdr:colOff>133350</xdr:colOff>
      <xdr:row>22</xdr:row>
      <xdr:rowOff>0</xdr:rowOff>
    </xdr:to>
    <xdr:sp macro="" textlink="">
      <xdr:nvSpPr>
        <xdr:cNvPr id="3145" name="Text Box 73">
          <a:extLst>
            <a:ext uri="{FF2B5EF4-FFF2-40B4-BE49-F238E27FC236}">
              <a16:creationId xmlns:a16="http://schemas.microsoft.com/office/drawing/2014/main" id="{00000000-0008-0000-0000-0000490C0000}"/>
            </a:ext>
          </a:extLst>
        </xdr:cNvPr>
        <xdr:cNvSpPr txBox="1">
          <a:spLocks noChangeArrowheads="1"/>
        </xdr:cNvSpPr>
      </xdr:nvSpPr>
      <xdr:spPr bwMode="auto">
        <a:xfrm>
          <a:off x="11363325" y="3457575"/>
          <a:ext cx="1076325" cy="228600"/>
        </a:xfrm>
        <a:prstGeom prst="rect">
          <a:avLst/>
        </a:prstGeom>
        <a:solidFill>
          <a:srgbClr xmlns:mc="http://schemas.openxmlformats.org/markup-compatibility/2006" xmlns:a14="http://schemas.microsoft.com/office/drawing/2010/main" val="FFFF00" mc:Ignorable="a14" a14:legacySpreadsheetColorIndex="13"/>
        </a:solidFill>
        <a:ln w="0">
          <a:solidFill>
            <a:srgbClr xmlns:mc="http://schemas.openxmlformats.org/markup-compatibility/2006" xmlns:a14="http://schemas.microsoft.com/office/drawing/2010/main" val="FFFF00" mc:Ignorable="a14" a14:legacySpreadsheetColorIndex="13"/>
          </a:solidFill>
          <a:miter lim="800000"/>
          <a:headEnd/>
          <a:tailEnd/>
        </a:ln>
      </xdr:spPr>
      <xdr:txBody>
        <a:bodyPr vertOverflow="clip" wrap="square" lIns="27432" tIns="27432" rIns="27432" bIns="27432" anchor="ctr" upright="1"/>
        <a:lstStyle/>
        <a:p>
          <a:pPr algn="ctr" rtl="0">
            <a:defRPr sz="1000"/>
          </a:pPr>
          <a:r>
            <a:rPr lang="de-DE" sz="1100" b="1" i="0" u="none" strike="noStrike" baseline="0">
              <a:solidFill>
                <a:srgbClr val="000000"/>
              </a:solidFill>
              <a:latin typeface="Arial"/>
              <a:cs typeface="Arial"/>
            </a:rPr>
            <a:t>Ver.2.04_01</a:t>
          </a:r>
        </a:p>
      </xdr:txBody>
    </xdr:sp>
    <xdr:clientData/>
  </xdr:twoCellAnchor>
  <xdr:twoCellAnchor editAs="oneCell">
    <xdr:from>
      <xdr:col>2</xdr:col>
      <xdr:colOff>123825</xdr:colOff>
      <xdr:row>33</xdr:row>
      <xdr:rowOff>0</xdr:rowOff>
    </xdr:from>
    <xdr:to>
      <xdr:col>4</xdr:col>
      <xdr:colOff>581025</xdr:colOff>
      <xdr:row>38</xdr:row>
      <xdr:rowOff>47625</xdr:rowOff>
    </xdr:to>
    <xdr:pic>
      <xdr:nvPicPr>
        <xdr:cNvPr id="3148" name="Picture 76" descr="AFM Tischeinbaufeld 28TE_Kabelauslass_horizontal_320">
          <a:extLst>
            <a:ext uri="{FF2B5EF4-FFF2-40B4-BE49-F238E27FC236}">
              <a16:creationId xmlns:a16="http://schemas.microsoft.com/office/drawing/2014/main" id="{00000000-0008-0000-0000-00004C0C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47825" y="5562600"/>
          <a:ext cx="1981200"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43</xdr:row>
      <xdr:rowOff>0</xdr:rowOff>
    </xdr:from>
    <xdr:to>
      <xdr:col>4</xdr:col>
      <xdr:colOff>590550</xdr:colOff>
      <xdr:row>48</xdr:row>
      <xdr:rowOff>114300</xdr:rowOff>
    </xdr:to>
    <xdr:pic>
      <xdr:nvPicPr>
        <xdr:cNvPr id="3149" name="Picture 77" descr="AFM Tischeinbaufeld 28TE_Kabelauslass_vertikal_320">
          <a:extLst>
            <a:ext uri="{FF2B5EF4-FFF2-40B4-BE49-F238E27FC236}">
              <a16:creationId xmlns:a16="http://schemas.microsoft.com/office/drawing/2014/main" id="{00000000-0008-0000-0000-00004D0C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57350" y="7743825"/>
          <a:ext cx="1981200"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22</xdr:row>
      <xdr:rowOff>57150</xdr:rowOff>
    </xdr:from>
    <xdr:to>
      <xdr:col>6</xdr:col>
      <xdr:colOff>0</xdr:colOff>
      <xdr:row>25</xdr:row>
      <xdr:rowOff>57150</xdr:rowOff>
    </xdr:to>
    <xdr:sp macro="" textlink="">
      <xdr:nvSpPr>
        <xdr:cNvPr id="4711" name="Rectangle 1639">
          <a:extLst>
            <a:ext uri="{FF2B5EF4-FFF2-40B4-BE49-F238E27FC236}">
              <a16:creationId xmlns:a16="http://schemas.microsoft.com/office/drawing/2014/main" id="{00000000-0008-0000-0100-000067120000}"/>
            </a:ext>
          </a:extLst>
        </xdr:cNvPr>
        <xdr:cNvSpPr>
          <a:spLocks noChangeArrowheads="1"/>
        </xdr:cNvSpPr>
      </xdr:nvSpPr>
      <xdr:spPr bwMode="auto">
        <a:xfrm>
          <a:off x="2809875" y="2781300"/>
          <a:ext cx="1143000" cy="371475"/>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0</xdr:colOff>
      <xdr:row>39</xdr:row>
      <xdr:rowOff>0</xdr:rowOff>
    </xdr:from>
    <xdr:to>
      <xdr:col>3</xdr:col>
      <xdr:colOff>0</xdr:colOff>
      <xdr:row>40</xdr:row>
      <xdr:rowOff>0</xdr:rowOff>
    </xdr:to>
    <xdr:pic>
      <xdr:nvPicPr>
        <xdr:cNvPr id="1057" name="Picture 33" descr="AFM-VGA-Bu_neu">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39</xdr:row>
      <xdr:rowOff>0</xdr:rowOff>
    </xdr:from>
    <xdr:to>
      <xdr:col>4</xdr:col>
      <xdr:colOff>0</xdr:colOff>
      <xdr:row>40</xdr:row>
      <xdr:rowOff>0</xdr:rowOff>
    </xdr:to>
    <xdr:pic>
      <xdr:nvPicPr>
        <xdr:cNvPr id="1120" name="Picture 96" descr="AFM-3,5mm-Kinke-Bu4TE">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2676" y="5367618"/>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59</xdr:row>
      <xdr:rowOff>0</xdr:rowOff>
    </xdr:from>
    <xdr:to>
      <xdr:col>20</xdr:col>
      <xdr:colOff>0</xdr:colOff>
      <xdr:row>60</xdr:row>
      <xdr:rowOff>0</xdr:rowOff>
    </xdr:to>
    <xdr:pic>
      <xdr:nvPicPr>
        <xdr:cNvPr id="1129" name="Picture 105" descr="AFM-USB-A-Bu4TE">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255</xdr:col>
      <xdr:colOff>57150</xdr:colOff>
      <xdr:row>1951</xdr:row>
      <xdr:rowOff>95250</xdr:rowOff>
    </xdr:from>
    <xdr:to>
      <xdr:col>255</xdr:col>
      <xdr:colOff>466725</xdr:colOff>
      <xdr:row>1956</xdr:row>
      <xdr:rowOff>57150</xdr:rowOff>
    </xdr:to>
    <xdr:pic>
      <xdr:nvPicPr>
        <xdr:cNvPr id="1131" name="Picture 107" descr="AFM-DVI-Bu-8TE">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5109625" y="317601600"/>
          <a:ext cx="40957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5</xdr:col>
      <xdr:colOff>0</xdr:colOff>
      <xdr:row>50</xdr:row>
      <xdr:rowOff>0</xdr:rowOff>
    </xdr:to>
    <xdr:pic>
      <xdr:nvPicPr>
        <xdr:cNvPr id="1133" name="Picture 109" descr="AFM-XLR-St-8TE">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3</xdr:col>
      <xdr:colOff>0</xdr:colOff>
      <xdr:row>50</xdr:row>
      <xdr:rowOff>0</xdr:rowOff>
    </xdr:to>
    <xdr:pic>
      <xdr:nvPicPr>
        <xdr:cNvPr id="1134" name="Picture 110" descr="AFM-XLR3pol-Bu-8TE">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xdr:row>
      <xdr:rowOff>0</xdr:rowOff>
    </xdr:from>
    <xdr:to>
      <xdr:col>2</xdr:col>
      <xdr:colOff>0</xdr:colOff>
      <xdr:row>70</xdr:row>
      <xdr:rowOff>0</xdr:rowOff>
    </xdr:to>
    <xdr:pic>
      <xdr:nvPicPr>
        <xdr:cNvPr id="1147" name="Picture 123" descr="AFM-BNC-rt4TE">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69</xdr:row>
      <xdr:rowOff>0</xdr:rowOff>
    </xdr:from>
    <xdr:to>
      <xdr:col>4</xdr:col>
      <xdr:colOff>0</xdr:colOff>
      <xdr:row>70</xdr:row>
      <xdr:rowOff>0</xdr:rowOff>
    </xdr:to>
    <xdr:pic>
      <xdr:nvPicPr>
        <xdr:cNvPr id="1148" name="Picture 124" descr="AFM-BNC-gn4TE">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69</xdr:row>
      <xdr:rowOff>0</xdr:rowOff>
    </xdr:from>
    <xdr:to>
      <xdr:col>6</xdr:col>
      <xdr:colOff>0</xdr:colOff>
      <xdr:row>70</xdr:row>
      <xdr:rowOff>0</xdr:rowOff>
    </xdr:to>
    <xdr:pic>
      <xdr:nvPicPr>
        <xdr:cNvPr id="1149" name="Picture 125" descr="AFM-BNC-bl4TE">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69</xdr:row>
      <xdr:rowOff>0</xdr:rowOff>
    </xdr:from>
    <xdr:to>
      <xdr:col>12</xdr:col>
      <xdr:colOff>0</xdr:colOff>
      <xdr:row>70</xdr:row>
      <xdr:rowOff>0</xdr:rowOff>
    </xdr:to>
    <xdr:pic>
      <xdr:nvPicPr>
        <xdr:cNvPr id="1150" name="Picture 126" descr="AFM-BNC-ge4TE">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69</xdr:row>
      <xdr:rowOff>0</xdr:rowOff>
    </xdr:from>
    <xdr:to>
      <xdr:col>8</xdr:col>
      <xdr:colOff>0</xdr:colOff>
      <xdr:row>70</xdr:row>
      <xdr:rowOff>0</xdr:rowOff>
    </xdr:to>
    <xdr:pic>
      <xdr:nvPicPr>
        <xdr:cNvPr id="1151" name="Picture 127" descr="AFM-BNC-sw4TE">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69</xdr:row>
      <xdr:rowOff>0</xdr:rowOff>
    </xdr:from>
    <xdr:to>
      <xdr:col>10</xdr:col>
      <xdr:colOff>0</xdr:colOff>
      <xdr:row>70</xdr:row>
      <xdr:rowOff>0</xdr:rowOff>
    </xdr:to>
    <xdr:pic>
      <xdr:nvPicPr>
        <xdr:cNvPr id="1152" name="Picture 128" descr="AFM-BNC-ws4TE">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59</xdr:row>
      <xdr:rowOff>0</xdr:rowOff>
    </xdr:from>
    <xdr:to>
      <xdr:col>22</xdr:col>
      <xdr:colOff>0</xdr:colOff>
      <xdr:row>60</xdr:row>
      <xdr:rowOff>0</xdr:rowOff>
    </xdr:to>
    <xdr:pic>
      <xdr:nvPicPr>
        <xdr:cNvPr id="1153" name="Picture 129" descr="AFM-USB-B4TE">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7</xdr:col>
      <xdr:colOff>0</xdr:colOff>
      <xdr:row>40</xdr:row>
      <xdr:rowOff>0</xdr:rowOff>
    </xdr:to>
    <xdr:pic>
      <xdr:nvPicPr>
        <xdr:cNvPr id="1174" name="Picture 150" descr="AFM-VGA-Bu-3,5mm-Kinke-Bu8TE">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6</xdr:col>
      <xdr:colOff>0</xdr:colOff>
      <xdr:row>60</xdr:row>
      <xdr:rowOff>0</xdr:rowOff>
    </xdr:to>
    <xdr:pic>
      <xdr:nvPicPr>
        <xdr:cNvPr id="1193" name="Picture 169" descr="AFM-CinchBu-rt4TE">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8</xdr:col>
      <xdr:colOff>0</xdr:colOff>
      <xdr:row>60</xdr:row>
      <xdr:rowOff>0</xdr:rowOff>
    </xdr:to>
    <xdr:pic>
      <xdr:nvPicPr>
        <xdr:cNvPr id="1195" name="Picture 171" descr="AFM-CinchBu-gn4TE">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10</xdr:col>
      <xdr:colOff>0</xdr:colOff>
      <xdr:row>60</xdr:row>
      <xdr:rowOff>0</xdr:rowOff>
    </xdr:to>
    <xdr:pic>
      <xdr:nvPicPr>
        <xdr:cNvPr id="1196" name="Picture 172" descr="AFM-CinchBu-bl4TE">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4</xdr:col>
      <xdr:colOff>0</xdr:colOff>
      <xdr:row>60</xdr:row>
      <xdr:rowOff>0</xdr:rowOff>
    </xdr:to>
    <xdr:pic>
      <xdr:nvPicPr>
        <xdr:cNvPr id="1197" name="Picture 173" descr="AFM-CinchBu-sw4TE">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79</xdr:row>
      <xdr:rowOff>0</xdr:rowOff>
    </xdr:from>
    <xdr:to>
      <xdr:col>2</xdr:col>
      <xdr:colOff>0</xdr:colOff>
      <xdr:row>80</xdr:row>
      <xdr:rowOff>0</xdr:rowOff>
    </xdr:to>
    <xdr:pic>
      <xdr:nvPicPr>
        <xdr:cNvPr id="1206" name="Picture 182" descr="AFM-Taster rot4TE">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79</xdr:row>
      <xdr:rowOff>0</xdr:rowOff>
    </xdr:from>
    <xdr:to>
      <xdr:col>8</xdr:col>
      <xdr:colOff>0</xdr:colOff>
      <xdr:row>80</xdr:row>
      <xdr:rowOff>0</xdr:rowOff>
    </xdr:to>
    <xdr:pic>
      <xdr:nvPicPr>
        <xdr:cNvPr id="1207" name="Picture 183" descr="AFM-Taster Grün4TE">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39</xdr:row>
      <xdr:rowOff>0</xdr:rowOff>
    </xdr:from>
    <xdr:to>
      <xdr:col>9</xdr:col>
      <xdr:colOff>0</xdr:colOff>
      <xdr:row>40</xdr:row>
      <xdr:rowOff>0</xdr:rowOff>
    </xdr:to>
    <xdr:pic>
      <xdr:nvPicPr>
        <xdr:cNvPr id="1269" name="Picture 245" descr="AFM-DVI-Bu-8TE">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89</xdr:row>
      <xdr:rowOff>0</xdr:rowOff>
    </xdr:from>
    <xdr:to>
      <xdr:col>17</xdr:col>
      <xdr:colOff>0</xdr:colOff>
      <xdr:row>90</xdr:row>
      <xdr:rowOff>0</xdr:rowOff>
    </xdr:to>
    <xdr:pic>
      <xdr:nvPicPr>
        <xdr:cNvPr id="1277" name="Picture 253" descr="grafik6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89</xdr:row>
      <xdr:rowOff>0</xdr:rowOff>
    </xdr:from>
    <xdr:to>
      <xdr:col>20</xdr:col>
      <xdr:colOff>0</xdr:colOff>
      <xdr:row>90</xdr:row>
      <xdr:rowOff>0</xdr:rowOff>
    </xdr:to>
    <xdr:pic>
      <xdr:nvPicPr>
        <xdr:cNvPr id="1278" name="Picture 254" descr="grafik61">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89</xdr:row>
      <xdr:rowOff>0</xdr:rowOff>
    </xdr:from>
    <xdr:to>
      <xdr:col>25</xdr:col>
      <xdr:colOff>0</xdr:colOff>
      <xdr:row>90</xdr:row>
      <xdr:rowOff>0</xdr:rowOff>
    </xdr:to>
    <xdr:pic>
      <xdr:nvPicPr>
        <xdr:cNvPr id="1279" name="Picture 255" descr="grafik6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89</xdr:row>
      <xdr:rowOff>0</xdr:rowOff>
    </xdr:from>
    <xdr:to>
      <xdr:col>14</xdr:col>
      <xdr:colOff>0</xdr:colOff>
      <xdr:row>90</xdr:row>
      <xdr:rowOff>0</xdr:rowOff>
    </xdr:to>
    <xdr:pic>
      <xdr:nvPicPr>
        <xdr:cNvPr id="1280" name="Picture 256" descr="grafik61">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59</xdr:row>
      <xdr:rowOff>0</xdr:rowOff>
    </xdr:from>
    <xdr:to>
      <xdr:col>2</xdr:col>
      <xdr:colOff>0</xdr:colOff>
      <xdr:row>60</xdr:row>
      <xdr:rowOff>0</xdr:rowOff>
    </xdr:to>
    <xdr:pic>
      <xdr:nvPicPr>
        <xdr:cNvPr id="1317" name="Picture 293" descr="AFM-CinchBu-ge4TE">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24</xdr:row>
      <xdr:rowOff>47625</xdr:rowOff>
    </xdr:from>
    <xdr:to>
      <xdr:col>0</xdr:col>
      <xdr:colOff>1143000</xdr:colOff>
      <xdr:row>26</xdr:row>
      <xdr:rowOff>0</xdr:rowOff>
    </xdr:to>
    <xdr:sp macro="" textlink="">
      <xdr:nvSpPr>
        <xdr:cNvPr id="1398" name="Text Box 374">
          <a:extLst>
            <a:ext uri="{FF2B5EF4-FFF2-40B4-BE49-F238E27FC236}">
              <a16:creationId xmlns:a16="http://schemas.microsoft.com/office/drawing/2014/main" id="{00000000-0008-0000-0100-000076050000}"/>
            </a:ext>
          </a:extLst>
        </xdr:cNvPr>
        <xdr:cNvSpPr txBox="1">
          <a:spLocks noChangeArrowheads="1"/>
        </xdr:cNvSpPr>
      </xdr:nvSpPr>
      <xdr:spPr bwMode="auto">
        <a:xfrm>
          <a:off x="9525" y="3019425"/>
          <a:ext cx="1133475" cy="2000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Kommentarfeld</a:t>
          </a:r>
        </a:p>
      </xdr:txBody>
    </xdr:sp>
    <xdr:clientData/>
  </xdr:twoCellAnchor>
  <xdr:twoCellAnchor>
    <xdr:from>
      <xdr:col>9</xdr:col>
      <xdr:colOff>0</xdr:colOff>
      <xdr:row>39</xdr:row>
      <xdr:rowOff>0</xdr:rowOff>
    </xdr:from>
    <xdr:to>
      <xdr:col>11</xdr:col>
      <xdr:colOff>0</xdr:colOff>
      <xdr:row>40</xdr:row>
      <xdr:rowOff>0</xdr:rowOff>
    </xdr:to>
    <xdr:pic>
      <xdr:nvPicPr>
        <xdr:cNvPr id="1435" name="Picture 411" descr="AFM-DVI-Bu-3,5Klinke8TE">
          <a:extLst>
            <a:ext uri="{FF2B5EF4-FFF2-40B4-BE49-F238E27FC236}">
              <a16:creationId xmlns:a16="http://schemas.microsoft.com/office/drawing/2014/main" id="{00000000-0008-0000-0100-00009B05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13</xdr:col>
      <xdr:colOff>0</xdr:colOff>
      <xdr:row>60</xdr:row>
      <xdr:rowOff>0</xdr:rowOff>
    </xdr:to>
    <xdr:pic>
      <xdr:nvPicPr>
        <xdr:cNvPr id="1487" name="Picture 463" descr="AFM-3xCinch8TE">
          <a:extLst>
            <a:ext uri="{FF2B5EF4-FFF2-40B4-BE49-F238E27FC236}">
              <a16:creationId xmlns:a16="http://schemas.microsoft.com/office/drawing/2014/main" id="{00000000-0008-0000-0100-0000CF05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69</xdr:row>
      <xdr:rowOff>0</xdr:rowOff>
    </xdr:from>
    <xdr:to>
      <xdr:col>16</xdr:col>
      <xdr:colOff>0</xdr:colOff>
      <xdr:row>70</xdr:row>
      <xdr:rowOff>0</xdr:rowOff>
    </xdr:to>
    <xdr:pic>
      <xdr:nvPicPr>
        <xdr:cNvPr id="1488" name="Picture 464" descr="AFM-5xBNC12TE">
          <a:extLst>
            <a:ext uri="{FF2B5EF4-FFF2-40B4-BE49-F238E27FC236}">
              <a16:creationId xmlns:a16="http://schemas.microsoft.com/office/drawing/2014/main" id="{00000000-0008-0000-0100-0000D005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59</xdr:row>
      <xdr:rowOff>0</xdr:rowOff>
    </xdr:from>
    <xdr:to>
      <xdr:col>18</xdr:col>
      <xdr:colOff>0</xdr:colOff>
      <xdr:row>60</xdr:row>
      <xdr:rowOff>0</xdr:rowOff>
    </xdr:to>
    <xdr:pic>
      <xdr:nvPicPr>
        <xdr:cNvPr id="1530" name="Picture 506" descr="AFM-Cat6Bu4TE">
          <a:extLst>
            <a:ext uri="{FF2B5EF4-FFF2-40B4-BE49-F238E27FC236}">
              <a16:creationId xmlns:a16="http://schemas.microsoft.com/office/drawing/2014/main" id="{00000000-0008-0000-0100-0000FA05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69</xdr:row>
      <xdr:rowOff>0</xdr:rowOff>
    </xdr:from>
    <xdr:to>
      <xdr:col>21</xdr:col>
      <xdr:colOff>0</xdr:colOff>
      <xdr:row>70</xdr:row>
      <xdr:rowOff>0</xdr:rowOff>
    </xdr:to>
    <xdr:pic>
      <xdr:nvPicPr>
        <xdr:cNvPr id="1534" name="Picture 510" descr="AFM-9pin-Sub-D-St">
          <a:extLst>
            <a:ext uri="{FF2B5EF4-FFF2-40B4-BE49-F238E27FC236}">
              <a16:creationId xmlns:a16="http://schemas.microsoft.com/office/drawing/2014/main" id="{00000000-0008-0000-0100-0000FE05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69</xdr:row>
      <xdr:rowOff>0</xdr:rowOff>
    </xdr:from>
    <xdr:to>
      <xdr:col>19</xdr:col>
      <xdr:colOff>0</xdr:colOff>
      <xdr:row>70</xdr:row>
      <xdr:rowOff>0</xdr:rowOff>
    </xdr:to>
    <xdr:pic>
      <xdr:nvPicPr>
        <xdr:cNvPr id="1537" name="Picture 513" descr="AFM-Sub-D-9pin8TE">
          <a:extLst>
            <a:ext uri="{FF2B5EF4-FFF2-40B4-BE49-F238E27FC236}">
              <a16:creationId xmlns:a16="http://schemas.microsoft.com/office/drawing/2014/main" id="{00000000-0008-0000-0100-00000106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49</xdr:row>
      <xdr:rowOff>0</xdr:rowOff>
    </xdr:from>
    <xdr:to>
      <xdr:col>23</xdr:col>
      <xdr:colOff>0</xdr:colOff>
      <xdr:row>50</xdr:row>
      <xdr:rowOff>0</xdr:rowOff>
    </xdr:to>
    <xdr:pic>
      <xdr:nvPicPr>
        <xdr:cNvPr id="1547" name="Picture 523" descr="AFM-XLR-4pSpeakon-bl-8TE">
          <a:extLst>
            <a:ext uri="{FF2B5EF4-FFF2-40B4-BE49-F238E27FC236}">
              <a16:creationId xmlns:a16="http://schemas.microsoft.com/office/drawing/2014/main" id="{00000000-0008-0000-0100-00000B06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70676" y="7216588"/>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21</xdr:col>
      <xdr:colOff>0</xdr:colOff>
      <xdr:row>50</xdr:row>
      <xdr:rowOff>0</xdr:rowOff>
    </xdr:to>
    <xdr:pic>
      <xdr:nvPicPr>
        <xdr:cNvPr id="1550" name="Picture 526" descr="AFM-XLR-4pSpeakon-sw-8TE">
          <a:extLst>
            <a:ext uri="{FF2B5EF4-FFF2-40B4-BE49-F238E27FC236}">
              <a16:creationId xmlns:a16="http://schemas.microsoft.com/office/drawing/2014/main" id="{00000000-0008-0000-0100-00000E06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49</xdr:row>
      <xdr:rowOff>0</xdr:rowOff>
    </xdr:from>
    <xdr:to>
      <xdr:col>25</xdr:col>
      <xdr:colOff>0</xdr:colOff>
      <xdr:row>50</xdr:row>
      <xdr:rowOff>0</xdr:rowOff>
    </xdr:to>
    <xdr:pic>
      <xdr:nvPicPr>
        <xdr:cNvPr id="1551" name="Picture 527" descr="AFM-XLR-PowerCon-ws-8TE">
          <a:extLst>
            <a:ext uri="{FF2B5EF4-FFF2-40B4-BE49-F238E27FC236}">
              <a16:creationId xmlns:a16="http://schemas.microsoft.com/office/drawing/2014/main" id="{00000000-0008-0000-0100-00000F06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69</xdr:row>
      <xdr:rowOff>0</xdr:rowOff>
    </xdr:from>
    <xdr:to>
      <xdr:col>23</xdr:col>
      <xdr:colOff>0</xdr:colOff>
      <xdr:row>70</xdr:row>
      <xdr:rowOff>0</xdr:rowOff>
    </xdr:to>
    <xdr:pic>
      <xdr:nvPicPr>
        <xdr:cNvPr id="1553" name="Picture 529" descr="AFM-Sub-D-15pinBu8TE">
          <a:extLst>
            <a:ext uri="{FF2B5EF4-FFF2-40B4-BE49-F238E27FC236}">
              <a16:creationId xmlns:a16="http://schemas.microsoft.com/office/drawing/2014/main" id="{00000000-0008-0000-0100-00001106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89</xdr:row>
      <xdr:rowOff>0</xdr:rowOff>
    </xdr:from>
    <xdr:to>
      <xdr:col>6</xdr:col>
      <xdr:colOff>0</xdr:colOff>
      <xdr:row>90</xdr:row>
      <xdr:rowOff>0</xdr:rowOff>
    </xdr:to>
    <xdr:pic>
      <xdr:nvPicPr>
        <xdr:cNvPr id="1555" name="Picture 531" descr="AFM-Durchführung_RU_4TE">
          <a:extLst>
            <a:ext uri="{FF2B5EF4-FFF2-40B4-BE49-F238E27FC236}">
              <a16:creationId xmlns:a16="http://schemas.microsoft.com/office/drawing/2014/main" id="{00000000-0008-0000-0100-00001306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89</xdr:row>
      <xdr:rowOff>0</xdr:rowOff>
    </xdr:from>
    <xdr:to>
      <xdr:col>8</xdr:col>
      <xdr:colOff>0</xdr:colOff>
      <xdr:row>90</xdr:row>
      <xdr:rowOff>0</xdr:rowOff>
    </xdr:to>
    <xdr:pic>
      <xdr:nvPicPr>
        <xdr:cNvPr id="1556" name="Picture 532" descr="AFM-Durchführung_LU-RO_4TE">
          <a:extLst>
            <a:ext uri="{FF2B5EF4-FFF2-40B4-BE49-F238E27FC236}">
              <a16:creationId xmlns:a16="http://schemas.microsoft.com/office/drawing/2014/main" id="{00000000-0008-0000-0100-00001406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89</xdr:row>
      <xdr:rowOff>0</xdr:rowOff>
    </xdr:from>
    <xdr:to>
      <xdr:col>10</xdr:col>
      <xdr:colOff>0</xdr:colOff>
      <xdr:row>90</xdr:row>
      <xdr:rowOff>0</xdr:rowOff>
    </xdr:to>
    <xdr:pic>
      <xdr:nvPicPr>
        <xdr:cNvPr id="1557" name="Picture 533" descr="AFM-Durchführung_LO-RU_4TE">
          <a:extLst>
            <a:ext uri="{FF2B5EF4-FFF2-40B4-BE49-F238E27FC236}">
              <a16:creationId xmlns:a16="http://schemas.microsoft.com/office/drawing/2014/main" id="{00000000-0008-0000-0100-00001506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89</xdr:row>
      <xdr:rowOff>0</xdr:rowOff>
    </xdr:from>
    <xdr:to>
      <xdr:col>12</xdr:col>
      <xdr:colOff>0</xdr:colOff>
      <xdr:row>90</xdr:row>
      <xdr:rowOff>0</xdr:rowOff>
    </xdr:to>
    <xdr:pic>
      <xdr:nvPicPr>
        <xdr:cNvPr id="1558" name="Picture 534" descr="AFM-Durchführung_LU_4TE">
          <a:extLst>
            <a:ext uri="{FF2B5EF4-FFF2-40B4-BE49-F238E27FC236}">
              <a16:creationId xmlns:a16="http://schemas.microsoft.com/office/drawing/2014/main" id="{00000000-0008-0000-0100-00001606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49</xdr:row>
      <xdr:rowOff>0</xdr:rowOff>
    </xdr:from>
    <xdr:to>
      <xdr:col>7</xdr:col>
      <xdr:colOff>0</xdr:colOff>
      <xdr:row>50</xdr:row>
      <xdr:rowOff>0</xdr:rowOff>
    </xdr:to>
    <xdr:pic>
      <xdr:nvPicPr>
        <xdr:cNvPr id="1559" name="Picture 535" descr="AFM-XLR-4pol-Bu-8TE">
          <a:extLst>
            <a:ext uri="{FF2B5EF4-FFF2-40B4-BE49-F238E27FC236}">
              <a16:creationId xmlns:a16="http://schemas.microsoft.com/office/drawing/2014/main" id="{00000000-0008-0000-0100-000017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3</xdr:col>
      <xdr:colOff>0</xdr:colOff>
      <xdr:row>40</xdr:row>
      <xdr:rowOff>0</xdr:rowOff>
    </xdr:to>
    <xdr:pic>
      <xdr:nvPicPr>
        <xdr:cNvPr id="1563" name="Picture 539" descr="AFM-VGA-Bu_neu">
          <a:extLst>
            <a:ext uri="{FF2B5EF4-FFF2-40B4-BE49-F238E27FC236}">
              <a16:creationId xmlns:a16="http://schemas.microsoft.com/office/drawing/2014/main" id="{00000000-0008-0000-0100-00001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565" name="Picture 541" descr="AFM-VGA-Bu-3,5mm-Kinke-Bu8TE">
          <a:extLst>
            <a:ext uri="{FF2B5EF4-FFF2-40B4-BE49-F238E27FC236}">
              <a16:creationId xmlns:a16="http://schemas.microsoft.com/office/drawing/2014/main" id="{00000000-0008-0000-0100-00001D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569" name="Picture 545" descr="AFM-DVI-Bu-8TE">
          <a:extLst>
            <a:ext uri="{FF2B5EF4-FFF2-40B4-BE49-F238E27FC236}">
              <a16:creationId xmlns:a16="http://schemas.microsoft.com/office/drawing/2014/main" id="{00000000-0008-0000-0100-000021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570" name="Picture 546" descr="AFM-DVI-Bu-3,5Klinke8TE">
          <a:extLst>
            <a:ext uri="{FF2B5EF4-FFF2-40B4-BE49-F238E27FC236}">
              <a16:creationId xmlns:a16="http://schemas.microsoft.com/office/drawing/2014/main" id="{00000000-0008-0000-0100-000022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39</xdr:row>
      <xdr:rowOff>0</xdr:rowOff>
    </xdr:from>
    <xdr:to>
      <xdr:col>4</xdr:col>
      <xdr:colOff>0</xdr:colOff>
      <xdr:row>40</xdr:row>
      <xdr:rowOff>0</xdr:rowOff>
    </xdr:to>
    <xdr:pic>
      <xdr:nvPicPr>
        <xdr:cNvPr id="1572" name="Picture 548" descr="AFM-3,5mm-Kinke-Bu4TE">
          <a:extLst>
            <a:ext uri="{FF2B5EF4-FFF2-40B4-BE49-F238E27FC236}">
              <a16:creationId xmlns:a16="http://schemas.microsoft.com/office/drawing/2014/main" id="{00000000-0008-0000-0100-000024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2676" y="5367618"/>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575" name="Picture 551" descr="AFM-XLR3pol-Bu-8TE">
          <a:extLst>
            <a:ext uri="{FF2B5EF4-FFF2-40B4-BE49-F238E27FC236}">
              <a16:creationId xmlns:a16="http://schemas.microsoft.com/office/drawing/2014/main" id="{00000000-0008-0000-0100-000027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576" name="Picture 552" descr="AFM-XLR-St-8TE">
          <a:extLst>
            <a:ext uri="{FF2B5EF4-FFF2-40B4-BE49-F238E27FC236}">
              <a16:creationId xmlns:a16="http://schemas.microsoft.com/office/drawing/2014/main" id="{00000000-0008-0000-0100-000028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577" name="Picture 553" descr="AFM-XLR-4pol-Bu-8TE">
          <a:extLst>
            <a:ext uri="{FF2B5EF4-FFF2-40B4-BE49-F238E27FC236}">
              <a16:creationId xmlns:a16="http://schemas.microsoft.com/office/drawing/2014/main" id="{00000000-0008-0000-0100-000029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578" name="Picture 554" descr="AFM-XLR-4pSpeakon-sw-8TE">
          <a:extLst>
            <a:ext uri="{FF2B5EF4-FFF2-40B4-BE49-F238E27FC236}">
              <a16:creationId xmlns:a16="http://schemas.microsoft.com/office/drawing/2014/main" id="{00000000-0008-0000-0100-00002A06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579" name="Picture 555" descr="AFM-XLR-4pSpeakon-bl-8TE">
          <a:extLst>
            <a:ext uri="{FF2B5EF4-FFF2-40B4-BE49-F238E27FC236}">
              <a16:creationId xmlns:a16="http://schemas.microsoft.com/office/drawing/2014/main" id="{00000000-0008-0000-0100-00002B06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580" name="Picture 556" descr="AFM-XLR-PowerCon-ws-8TE">
          <a:extLst>
            <a:ext uri="{FF2B5EF4-FFF2-40B4-BE49-F238E27FC236}">
              <a16:creationId xmlns:a16="http://schemas.microsoft.com/office/drawing/2014/main" id="{00000000-0008-0000-0100-00002C06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581" name="Picture 557" descr="AFM-CinchBu-ge4TE">
          <a:extLst>
            <a:ext uri="{FF2B5EF4-FFF2-40B4-BE49-F238E27FC236}">
              <a16:creationId xmlns:a16="http://schemas.microsoft.com/office/drawing/2014/main" id="{00000000-0008-0000-0100-00002D06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582" name="Picture 558" descr="AFM-CinchBu-sw4TE">
          <a:extLst>
            <a:ext uri="{FF2B5EF4-FFF2-40B4-BE49-F238E27FC236}">
              <a16:creationId xmlns:a16="http://schemas.microsoft.com/office/drawing/2014/main" id="{00000000-0008-0000-0100-00002E06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583" name="Picture 559" descr="AFM-CinchBu-rt4TE">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584" name="Picture 560" descr="AFM-CinchBu-gn4TE">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585" name="Picture 561" descr="AFM-CinchBu-bl4TE">
          <a:extLst>
            <a:ext uri="{FF2B5EF4-FFF2-40B4-BE49-F238E27FC236}">
              <a16:creationId xmlns:a16="http://schemas.microsoft.com/office/drawing/2014/main" id="{00000000-0008-0000-0100-00003106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586" name="Picture 562" descr="AFM-3xCinch8TE">
          <a:extLst>
            <a:ext uri="{FF2B5EF4-FFF2-40B4-BE49-F238E27FC236}">
              <a16:creationId xmlns:a16="http://schemas.microsoft.com/office/drawing/2014/main" id="{00000000-0008-0000-0100-00003206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59</xdr:row>
      <xdr:rowOff>0</xdr:rowOff>
    </xdr:from>
    <xdr:to>
      <xdr:col>18</xdr:col>
      <xdr:colOff>0</xdr:colOff>
      <xdr:row>60</xdr:row>
      <xdr:rowOff>0</xdr:rowOff>
    </xdr:to>
    <xdr:pic>
      <xdr:nvPicPr>
        <xdr:cNvPr id="1587" name="Picture 563" descr="AFM-Cat6Bu4TE">
          <a:extLst>
            <a:ext uri="{FF2B5EF4-FFF2-40B4-BE49-F238E27FC236}">
              <a16:creationId xmlns:a16="http://schemas.microsoft.com/office/drawing/2014/main" id="{00000000-0008-0000-0100-00003306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588" name="Picture 564" descr="AFM-USB-A-Bu4TE">
          <a:extLst>
            <a:ext uri="{FF2B5EF4-FFF2-40B4-BE49-F238E27FC236}">
              <a16:creationId xmlns:a16="http://schemas.microsoft.com/office/drawing/2014/main" id="{00000000-0008-0000-01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589" name="Picture 565" descr="AFM-USB-B4TE">
          <a:extLst>
            <a:ext uri="{FF2B5EF4-FFF2-40B4-BE49-F238E27FC236}">
              <a16:creationId xmlns:a16="http://schemas.microsoft.com/office/drawing/2014/main" id="{00000000-0008-0000-0100-00003506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1591" name="Picture 567" descr="AFM-BNC-rt4TE">
          <a:extLst>
            <a:ext uri="{FF2B5EF4-FFF2-40B4-BE49-F238E27FC236}">
              <a16:creationId xmlns:a16="http://schemas.microsoft.com/office/drawing/2014/main" id="{00000000-0008-0000-0100-00003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1592" name="Picture 568" descr="AFM-BNC-gn4TE">
          <a:extLst>
            <a:ext uri="{FF2B5EF4-FFF2-40B4-BE49-F238E27FC236}">
              <a16:creationId xmlns:a16="http://schemas.microsoft.com/office/drawing/2014/main" id="{00000000-0008-0000-0100-00003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1593" name="Picture 569" descr="AFM-BNC-bl4TE">
          <a:extLst>
            <a:ext uri="{FF2B5EF4-FFF2-40B4-BE49-F238E27FC236}">
              <a16:creationId xmlns:a16="http://schemas.microsoft.com/office/drawing/2014/main" id="{00000000-0008-0000-0100-00003906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1594" name="Picture 570" descr="AFM-BNC-sw4TE">
          <a:extLst>
            <a:ext uri="{FF2B5EF4-FFF2-40B4-BE49-F238E27FC236}">
              <a16:creationId xmlns:a16="http://schemas.microsoft.com/office/drawing/2014/main" id="{00000000-0008-0000-0100-00003A06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595" name="Picture 571" descr="AFM-BNC-ws4TE">
          <a:extLst>
            <a:ext uri="{FF2B5EF4-FFF2-40B4-BE49-F238E27FC236}">
              <a16:creationId xmlns:a16="http://schemas.microsoft.com/office/drawing/2014/main" id="{00000000-0008-0000-0100-00003B06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596" name="Picture 572" descr="AFM-BNC-ge4TE">
          <a:extLst>
            <a:ext uri="{FF2B5EF4-FFF2-40B4-BE49-F238E27FC236}">
              <a16:creationId xmlns:a16="http://schemas.microsoft.com/office/drawing/2014/main" id="{00000000-0008-0000-0100-00003C06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597" name="Picture 573" descr="AFM-5xBNC12TE">
          <a:extLst>
            <a:ext uri="{FF2B5EF4-FFF2-40B4-BE49-F238E27FC236}">
              <a16:creationId xmlns:a16="http://schemas.microsoft.com/office/drawing/2014/main" id="{00000000-0008-0000-0100-00003D06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598" name="Picture 574" descr="AFM-Sub-D-9pin8TE">
          <a:extLst>
            <a:ext uri="{FF2B5EF4-FFF2-40B4-BE49-F238E27FC236}">
              <a16:creationId xmlns:a16="http://schemas.microsoft.com/office/drawing/2014/main" id="{00000000-0008-0000-0100-00003E06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599" name="Picture 575" descr="AFM-9pin-Sub-D-St">
          <a:extLst>
            <a:ext uri="{FF2B5EF4-FFF2-40B4-BE49-F238E27FC236}">
              <a16:creationId xmlns:a16="http://schemas.microsoft.com/office/drawing/2014/main" id="{00000000-0008-0000-0100-00003F06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600" name="Picture 576" descr="AFM-Sub-D-15pinBu8TE">
          <a:extLst>
            <a:ext uri="{FF2B5EF4-FFF2-40B4-BE49-F238E27FC236}">
              <a16:creationId xmlns:a16="http://schemas.microsoft.com/office/drawing/2014/main" id="{00000000-0008-0000-0100-00004006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1602" name="Picture 578" descr="AFM-Taster rot4TE">
          <a:extLst>
            <a:ext uri="{FF2B5EF4-FFF2-40B4-BE49-F238E27FC236}">
              <a16:creationId xmlns:a16="http://schemas.microsoft.com/office/drawing/2014/main" id="{00000000-0008-0000-0100-00004206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1603" name="Picture 579" descr="AFM-Taster Grün4TE">
          <a:extLst>
            <a:ext uri="{FF2B5EF4-FFF2-40B4-BE49-F238E27FC236}">
              <a16:creationId xmlns:a16="http://schemas.microsoft.com/office/drawing/2014/main" id="{00000000-0008-0000-0100-00004306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1604" name="Picture 580" descr="AFM-Durchführung_RU_4TE">
          <a:extLst>
            <a:ext uri="{FF2B5EF4-FFF2-40B4-BE49-F238E27FC236}">
              <a16:creationId xmlns:a16="http://schemas.microsoft.com/office/drawing/2014/main" id="{00000000-0008-0000-0100-00004406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1605" name="Picture 581" descr="AFM-Durchführung_LU-RO_4TE">
          <a:extLst>
            <a:ext uri="{FF2B5EF4-FFF2-40B4-BE49-F238E27FC236}">
              <a16:creationId xmlns:a16="http://schemas.microsoft.com/office/drawing/2014/main" id="{00000000-0008-0000-0100-00004506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1606" name="Picture 582" descr="AFM-Durchführung_LO-RU_4TE">
          <a:extLst>
            <a:ext uri="{FF2B5EF4-FFF2-40B4-BE49-F238E27FC236}">
              <a16:creationId xmlns:a16="http://schemas.microsoft.com/office/drawing/2014/main" id="{00000000-0008-0000-0100-00004606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1607" name="Picture 583" descr="AFM-Durchführung_LU_4TE">
          <a:extLst>
            <a:ext uri="{FF2B5EF4-FFF2-40B4-BE49-F238E27FC236}">
              <a16:creationId xmlns:a16="http://schemas.microsoft.com/office/drawing/2014/main" id="{00000000-0008-0000-0100-00004706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1608" name="Picture 584" descr="grafik61">
          <a:extLst>
            <a:ext uri="{FF2B5EF4-FFF2-40B4-BE49-F238E27FC236}">
              <a16:creationId xmlns:a16="http://schemas.microsoft.com/office/drawing/2014/main" id="{00000000-0008-0000-0100-00004806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1609" name="Picture 585" descr="grafik61">
          <a:extLst>
            <a:ext uri="{FF2B5EF4-FFF2-40B4-BE49-F238E27FC236}">
              <a16:creationId xmlns:a16="http://schemas.microsoft.com/office/drawing/2014/main" id="{00000000-0008-0000-0100-00004906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1610" name="Picture 586" descr="grafik61">
          <a:extLst>
            <a:ext uri="{FF2B5EF4-FFF2-40B4-BE49-F238E27FC236}">
              <a16:creationId xmlns:a16="http://schemas.microsoft.com/office/drawing/2014/main" id="{00000000-0008-0000-0100-00004A06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1611" name="Picture 587" descr="grafik61">
          <a:extLst>
            <a:ext uri="{FF2B5EF4-FFF2-40B4-BE49-F238E27FC236}">
              <a16:creationId xmlns:a16="http://schemas.microsoft.com/office/drawing/2014/main" id="{00000000-0008-0000-0100-00004B06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617" name="Picture 593" descr="AFM-XLR-5pol-Bu-8TE">
          <a:extLst>
            <a:ext uri="{FF2B5EF4-FFF2-40B4-BE49-F238E27FC236}">
              <a16:creationId xmlns:a16="http://schemas.microsoft.com/office/drawing/2014/main" id="{00000000-0008-0000-0100-000051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49</xdr:row>
      <xdr:rowOff>0</xdr:rowOff>
    </xdr:from>
    <xdr:to>
      <xdr:col>11</xdr:col>
      <xdr:colOff>0</xdr:colOff>
      <xdr:row>50</xdr:row>
      <xdr:rowOff>0</xdr:rowOff>
    </xdr:to>
    <xdr:pic>
      <xdr:nvPicPr>
        <xdr:cNvPr id="1618" name="Picture 594" descr="AFM-XLR-6pol-Bu-8TE">
          <a:extLst>
            <a:ext uri="{FF2B5EF4-FFF2-40B4-BE49-F238E27FC236}">
              <a16:creationId xmlns:a16="http://schemas.microsoft.com/office/drawing/2014/main" id="{00000000-0008-0000-0100-00005206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49</xdr:row>
      <xdr:rowOff>0</xdr:rowOff>
    </xdr:from>
    <xdr:to>
      <xdr:col>9</xdr:col>
      <xdr:colOff>0</xdr:colOff>
      <xdr:row>50</xdr:row>
      <xdr:rowOff>0</xdr:rowOff>
    </xdr:to>
    <xdr:pic>
      <xdr:nvPicPr>
        <xdr:cNvPr id="1619" name="Picture 595" descr="AFM-XLR-5pol-Bu-8TE">
          <a:extLst>
            <a:ext uri="{FF2B5EF4-FFF2-40B4-BE49-F238E27FC236}">
              <a16:creationId xmlns:a16="http://schemas.microsoft.com/office/drawing/2014/main" id="{00000000-0008-0000-0100-000053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620" name="Picture 596" descr="AFM-XLR-6pol-Bu-8TE">
          <a:extLst>
            <a:ext uri="{FF2B5EF4-FFF2-40B4-BE49-F238E27FC236}">
              <a16:creationId xmlns:a16="http://schemas.microsoft.com/office/drawing/2014/main" id="{00000000-0008-0000-0100-00005406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49</xdr:row>
      <xdr:rowOff>0</xdr:rowOff>
    </xdr:from>
    <xdr:to>
      <xdr:col>13</xdr:col>
      <xdr:colOff>0</xdr:colOff>
      <xdr:row>50</xdr:row>
      <xdr:rowOff>0</xdr:rowOff>
    </xdr:to>
    <xdr:pic>
      <xdr:nvPicPr>
        <xdr:cNvPr id="1621" name="Picture 597" descr="AFM-XLR-USB-A-Bu-8TE">
          <a:extLst>
            <a:ext uri="{FF2B5EF4-FFF2-40B4-BE49-F238E27FC236}">
              <a16:creationId xmlns:a16="http://schemas.microsoft.com/office/drawing/2014/main" id="{00000000-0008-0000-0100-00005506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49</xdr:row>
      <xdr:rowOff>0</xdr:rowOff>
    </xdr:from>
    <xdr:to>
      <xdr:col>13</xdr:col>
      <xdr:colOff>0</xdr:colOff>
      <xdr:row>50</xdr:row>
      <xdr:rowOff>0</xdr:rowOff>
    </xdr:to>
    <xdr:pic>
      <xdr:nvPicPr>
        <xdr:cNvPr id="1622" name="Picture 598" descr="AFM-XLR-USB-A-Bu-8TE">
          <a:extLst>
            <a:ext uri="{FF2B5EF4-FFF2-40B4-BE49-F238E27FC236}">
              <a16:creationId xmlns:a16="http://schemas.microsoft.com/office/drawing/2014/main" id="{00000000-0008-0000-0100-00005606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39</xdr:row>
      <xdr:rowOff>0</xdr:rowOff>
    </xdr:from>
    <xdr:to>
      <xdr:col>3</xdr:col>
      <xdr:colOff>0</xdr:colOff>
      <xdr:row>40</xdr:row>
      <xdr:rowOff>0</xdr:rowOff>
    </xdr:to>
    <xdr:pic>
      <xdr:nvPicPr>
        <xdr:cNvPr id="1630" name="Picture 606" descr="AFM-VGA-Bu_neu">
          <a:extLst>
            <a:ext uri="{FF2B5EF4-FFF2-40B4-BE49-F238E27FC236}">
              <a16:creationId xmlns:a16="http://schemas.microsoft.com/office/drawing/2014/main" id="{00000000-0008-0000-0100-00005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39</xdr:row>
      <xdr:rowOff>0</xdr:rowOff>
    </xdr:from>
    <xdr:to>
      <xdr:col>3</xdr:col>
      <xdr:colOff>0</xdr:colOff>
      <xdr:row>40</xdr:row>
      <xdr:rowOff>0</xdr:rowOff>
    </xdr:to>
    <xdr:pic>
      <xdr:nvPicPr>
        <xdr:cNvPr id="1631" name="Picture 607" descr="AFM-VGA-Bu_neu">
          <a:extLst>
            <a:ext uri="{FF2B5EF4-FFF2-40B4-BE49-F238E27FC236}">
              <a16:creationId xmlns:a16="http://schemas.microsoft.com/office/drawing/2014/main" id="{00000000-0008-0000-0100-00005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39</xdr:row>
      <xdr:rowOff>0</xdr:rowOff>
    </xdr:from>
    <xdr:to>
      <xdr:col>3</xdr:col>
      <xdr:colOff>0</xdr:colOff>
      <xdr:row>40</xdr:row>
      <xdr:rowOff>0</xdr:rowOff>
    </xdr:to>
    <xdr:pic>
      <xdr:nvPicPr>
        <xdr:cNvPr id="1632" name="Picture 608" descr="AFM-VGA-Bu_neu">
          <a:extLst>
            <a:ext uri="{FF2B5EF4-FFF2-40B4-BE49-F238E27FC236}">
              <a16:creationId xmlns:a16="http://schemas.microsoft.com/office/drawing/2014/main" id="{00000000-0008-0000-0100-00006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39</xdr:row>
      <xdr:rowOff>0</xdr:rowOff>
    </xdr:from>
    <xdr:to>
      <xdr:col>3</xdr:col>
      <xdr:colOff>0</xdr:colOff>
      <xdr:row>40</xdr:row>
      <xdr:rowOff>0</xdr:rowOff>
    </xdr:to>
    <xdr:pic>
      <xdr:nvPicPr>
        <xdr:cNvPr id="1633" name="Picture 609" descr="AFM-VGA-Bu_neu">
          <a:extLst>
            <a:ext uri="{FF2B5EF4-FFF2-40B4-BE49-F238E27FC236}">
              <a16:creationId xmlns:a16="http://schemas.microsoft.com/office/drawing/2014/main" id="{00000000-0008-0000-0100-00006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38" name="Picture 614" descr="AFM-VGA-Bu-3,5mm-Kinke-Bu8TE">
          <a:extLst>
            <a:ext uri="{FF2B5EF4-FFF2-40B4-BE49-F238E27FC236}">
              <a16:creationId xmlns:a16="http://schemas.microsoft.com/office/drawing/2014/main" id="{00000000-0008-0000-0100-000066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39" name="Picture 615" descr="AFM-VGA-Bu-3,5mm-Kinke-Bu8TE">
          <a:extLst>
            <a:ext uri="{FF2B5EF4-FFF2-40B4-BE49-F238E27FC236}">
              <a16:creationId xmlns:a16="http://schemas.microsoft.com/office/drawing/2014/main" id="{00000000-0008-0000-0100-000067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40" name="Picture 616" descr="AFM-VGA-Bu-3,5mm-Kinke-Bu8TE">
          <a:extLst>
            <a:ext uri="{FF2B5EF4-FFF2-40B4-BE49-F238E27FC236}">
              <a16:creationId xmlns:a16="http://schemas.microsoft.com/office/drawing/2014/main" id="{00000000-0008-0000-0100-000068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41" name="Picture 617" descr="AFM-VGA-Bu-3,5mm-Kinke-Bu8TE">
          <a:extLst>
            <a:ext uri="{FF2B5EF4-FFF2-40B4-BE49-F238E27FC236}">
              <a16:creationId xmlns:a16="http://schemas.microsoft.com/office/drawing/2014/main" id="{00000000-0008-0000-0100-000069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39</xdr:row>
      <xdr:rowOff>0</xdr:rowOff>
    </xdr:from>
    <xdr:to>
      <xdr:col>3</xdr:col>
      <xdr:colOff>0</xdr:colOff>
      <xdr:row>40</xdr:row>
      <xdr:rowOff>0</xdr:rowOff>
    </xdr:to>
    <xdr:pic>
      <xdr:nvPicPr>
        <xdr:cNvPr id="1642" name="Picture 618" descr="AFM-VGA-Bu_neu">
          <a:extLst>
            <a:ext uri="{FF2B5EF4-FFF2-40B4-BE49-F238E27FC236}">
              <a16:creationId xmlns:a16="http://schemas.microsoft.com/office/drawing/2014/main" id="{00000000-0008-0000-0100-00006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39</xdr:row>
      <xdr:rowOff>0</xdr:rowOff>
    </xdr:from>
    <xdr:to>
      <xdr:col>3</xdr:col>
      <xdr:colOff>0</xdr:colOff>
      <xdr:row>40</xdr:row>
      <xdr:rowOff>0</xdr:rowOff>
    </xdr:to>
    <xdr:pic>
      <xdr:nvPicPr>
        <xdr:cNvPr id="1643" name="Picture 619" descr="AFM-VGA-Bu_neu">
          <a:extLst>
            <a:ext uri="{FF2B5EF4-FFF2-40B4-BE49-F238E27FC236}">
              <a16:creationId xmlns:a16="http://schemas.microsoft.com/office/drawing/2014/main" id="{00000000-0008-0000-0100-00006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39</xdr:row>
      <xdr:rowOff>0</xdr:rowOff>
    </xdr:from>
    <xdr:to>
      <xdr:col>3</xdr:col>
      <xdr:colOff>0</xdr:colOff>
      <xdr:row>40</xdr:row>
      <xdr:rowOff>0</xdr:rowOff>
    </xdr:to>
    <xdr:pic>
      <xdr:nvPicPr>
        <xdr:cNvPr id="1644" name="Picture 620" descr="AFM-VGA-Bu_neu">
          <a:extLst>
            <a:ext uri="{FF2B5EF4-FFF2-40B4-BE49-F238E27FC236}">
              <a16:creationId xmlns:a16="http://schemas.microsoft.com/office/drawing/2014/main" id="{00000000-0008-0000-0100-00006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39</xdr:row>
      <xdr:rowOff>0</xdr:rowOff>
    </xdr:from>
    <xdr:to>
      <xdr:col>3</xdr:col>
      <xdr:colOff>0</xdr:colOff>
      <xdr:row>40</xdr:row>
      <xdr:rowOff>0</xdr:rowOff>
    </xdr:to>
    <xdr:pic>
      <xdr:nvPicPr>
        <xdr:cNvPr id="1645" name="Picture 621" descr="AFM-VGA-Bu_neu">
          <a:extLst>
            <a:ext uri="{FF2B5EF4-FFF2-40B4-BE49-F238E27FC236}">
              <a16:creationId xmlns:a16="http://schemas.microsoft.com/office/drawing/2014/main" id="{00000000-0008-0000-0100-00006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39</xdr:row>
      <xdr:rowOff>0</xdr:rowOff>
    </xdr:from>
    <xdr:to>
      <xdr:col>3</xdr:col>
      <xdr:colOff>0</xdr:colOff>
      <xdr:row>40</xdr:row>
      <xdr:rowOff>0</xdr:rowOff>
    </xdr:to>
    <xdr:pic>
      <xdr:nvPicPr>
        <xdr:cNvPr id="1646" name="Picture 622" descr="AFM-VGA-Bu_neu">
          <a:extLst>
            <a:ext uri="{FF2B5EF4-FFF2-40B4-BE49-F238E27FC236}">
              <a16:creationId xmlns:a16="http://schemas.microsoft.com/office/drawing/2014/main" id="{00000000-0008-0000-0100-00006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99</xdr:row>
      <xdr:rowOff>0</xdr:rowOff>
    </xdr:from>
    <xdr:to>
      <xdr:col>5</xdr:col>
      <xdr:colOff>0</xdr:colOff>
      <xdr:row>100</xdr:row>
      <xdr:rowOff>0</xdr:rowOff>
    </xdr:to>
    <xdr:pic>
      <xdr:nvPicPr>
        <xdr:cNvPr id="1650" name="Picture 626" descr="AFM-VGA-St_neu">
          <a:extLst>
            <a:ext uri="{FF2B5EF4-FFF2-40B4-BE49-F238E27FC236}">
              <a16:creationId xmlns:a16="http://schemas.microsoft.com/office/drawing/2014/main" id="{00000000-0008-0000-0100-00007206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812676" y="1619250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651" name="Picture 627" descr="AFM-VGA-St_neu">
          <a:extLst>
            <a:ext uri="{FF2B5EF4-FFF2-40B4-BE49-F238E27FC236}">
              <a16:creationId xmlns:a16="http://schemas.microsoft.com/office/drawing/2014/main" id="{00000000-0008-0000-0100-00007306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52" name="Picture 628" descr="AFM-VGA-Bu-3,5mm-Kinke-Bu8TE">
          <a:extLst>
            <a:ext uri="{FF2B5EF4-FFF2-40B4-BE49-F238E27FC236}">
              <a16:creationId xmlns:a16="http://schemas.microsoft.com/office/drawing/2014/main" id="{00000000-0008-0000-0100-000074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53" name="Picture 629" descr="AFM-VGA-Bu-3,5mm-Kinke-Bu8TE">
          <a:extLst>
            <a:ext uri="{FF2B5EF4-FFF2-40B4-BE49-F238E27FC236}">
              <a16:creationId xmlns:a16="http://schemas.microsoft.com/office/drawing/2014/main" id="{00000000-0008-0000-0100-000075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54" name="Picture 630" descr="AFM-VGA-Bu-3,5mm-Kinke-Bu8TE">
          <a:extLst>
            <a:ext uri="{FF2B5EF4-FFF2-40B4-BE49-F238E27FC236}">
              <a16:creationId xmlns:a16="http://schemas.microsoft.com/office/drawing/2014/main" id="{00000000-0008-0000-0100-000076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55" name="Picture 631" descr="AFM-VGA-Bu-3,5mm-Kinke-Bu8TE">
          <a:extLst>
            <a:ext uri="{FF2B5EF4-FFF2-40B4-BE49-F238E27FC236}">
              <a16:creationId xmlns:a16="http://schemas.microsoft.com/office/drawing/2014/main" id="{00000000-0008-0000-0100-000077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56" name="Picture 632" descr="AFM-VGA-Bu-3,5mm-Kinke-Bu8TE">
          <a:extLst>
            <a:ext uri="{FF2B5EF4-FFF2-40B4-BE49-F238E27FC236}">
              <a16:creationId xmlns:a16="http://schemas.microsoft.com/office/drawing/2014/main" id="{00000000-0008-0000-0100-000078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57" name="Picture 633" descr="AFM-VGA-Bu-3,5mm-Kinke-Bu8TE">
          <a:extLst>
            <a:ext uri="{FF2B5EF4-FFF2-40B4-BE49-F238E27FC236}">
              <a16:creationId xmlns:a16="http://schemas.microsoft.com/office/drawing/2014/main" id="{00000000-0008-0000-0100-000079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58" name="Picture 634" descr="AFM-VGA-Bu-3,5mm-Kinke-Bu8TE">
          <a:extLst>
            <a:ext uri="{FF2B5EF4-FFF2-40B4-BE49-F238E27FC236}">
              <a16:creationId xmlns:a16="http://schemas.microsoft.com/office/drawing/2014/main" id="{00000000-0008-0000-0100-00007A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59" name="Picture 635" descr="AFM-VGA-Bu-3,5mm-Kinke-Bu8TE">
          <a:extLst>
            <a:ext uri="{FF2B5EF4-FFF2-40B4-BE49-F238E27FC236}">
              <a16:creationId xmlns:a16="http://schemas.microsoft.com/office/drawing/2014/main" id="{00000000-0008-0000-0100-00007B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39</xdr:row>
      <xdr:rowOff>0</xdr:rowOff>
    </xdr:from>
    <xdr:to>
      <xdr:col>7</xdr:col>
      <xdr:colOff>0</xdr:colOff>
      <xdr:row>40</xdr:row>
      <xdr:rowOff>0</xdr:rowOff>
    </xdr:to>
    <xdr:pic>
      <xdr:nvPicPr>
        <xdr:cNvPr id="1660" name="Picture 636" descr="AFM-VGA-Bu-3,5mm-Kinke-Bu8TE">
          <a:extLst>
            <a:ext uri="{FF2B5EF4-FFF2-40B4-BE49-F238E27FC236}">
              <a16:creationId xmlns:a16="http://schemas.microsoft.com/office/drawing/2014/main" id="{00000000-0008-0000-0100-00007C0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7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688" name="Picture 664" descr="AFM-DVI-Bu-8TE">
          <a:extLst>
            <a:ext uri="{FF2B5EF4-FFF2-40B4-BE49-F238E27FC236}">
              <a16:creationId xmlns:a16="http://schemas.microsoft.com/office/drawing/2014/main" id="{00000000-0008-0000-0100-000098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689" name="Picture 665" descr="AFM-DVI-Bu-8TE">
          <a:extLst>
            <a:ext uri="{FF2B5EF4-FFF2-40B4-BE49-F238E27FC236}">
              <a16:creationId xmlns:a16="http://schemas.microsoft.com/office/drawing/2014/main" id="{00000000-0008-0000-0100-000099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690" name="Picture 666" descr="AFM-DVI-Bu-8TE">
          <a:extLst>
            <a:ext uri="{FF2B5EF4-FFF2-40B4-BE49-F238E27FC236}">
              <a16:creationId xmlns:a16="http://schemas.microsoft.com/office/drawing/2014/main" id="{00000000-0008-0000-0100-00009A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691" name="Picture 667" descr="AFM-DVI-Bu-8TE">
          <a:extLst>
            <a:ext uri="{FF2B5EF4-FFF2-40B4-BE49-F238E27FC236}">
              <a16:creationId xmlns:a16="http://schemas.microsoft.com/office/drawing/2014/main" id="{00000000-0008-0000-0100-00009B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692" name="Picture 668" descr="AFM-DVI-Bu-8TE">
          <a:extLst>
            <a:ext uri="{FF2B5EF4-FFF2-40B4-BE49-F238E27FC236}">
              <a16:creationId xmlns:a16="http://schemas.microsoft.com/office/drawing/2014/main" id="{00000000-0008-0000-0100-00009C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693" name="Picture 669" descr="AFM-DVI-Bu-8TE">
          <a:extLst>
            <a:ext uri="{FF2B5EF4-FFF2-40B4-BE49-F238E27FC236}">
              <a16:creationId xmlns:a16="http://schemas.microsoft.com/office/drawing/2014/main" id="{00000000-0008-0000-0100-00009D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694" name="Picture 670" descr="AFM-DVI-Bu-8TE">
          <a:extLst>
            <a:ext uri="{FF2B5EF4-FFF2-40B4-BE49-F238E27FC236}">
              <a16:creationId xmlns:a16="http://schemas.microsoft.com/office/drawing/2014/main" id="{00000000-0008-0000-0100-00009E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695" name="Picture 671" descr="AFM-DVI-Bu-8TE">
          <a:extLst>
            <a:ext uri="{FF2B5EF4-FFF2-40B4-BE49-F238E27FC236}">
              <a16:creationId xmlns:a16="http://schemas.microsoft.com/office/drawing/2014/main" id="{00000000-0008-0000-0100-00009F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39</xdr:row>
      <xdr:rowOff>0</xdr:rowOff>
    </xdr:from>
    <xdr:to>
      <xdr:col>9</xdr:col>
      <xdr:colOff>0</xdr:colOff>
      <xdr:row>40</xdr:row>
      <xdr:rowOff>0</xdr:rowOff>
    </xdr:to>
    <xdr:pic>
      <xdr:nvPicPr>
        <xdr:cNvPr id="1696" name="Picture 672" descr="AFM-DVI-Bu-8TE">
          <a:extLst>
            <a:ext uri="{FF2B5EF4-FFF2-40B4-BE49-F238E27FC236}">
              <a16:creationId xmlns:a16="http://schemas.microsoft.com/office/drawing/2014/main" id="{00000000-0008-0000-0100-0000A006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3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697" name="Picture 673" descr="AFM-DVI-Bu-3,5Klinke8TE">
          <a:extLst>
            <a:ext uri="{FF2B5EF4-FFF2-40B4-BE49-F238E27FC236}">
              <a16:creationId xmlns:a16="http://schemas.microsoft.com/office/drawing/2014/main" id="{00000000-0008-0000-0100-0000A1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698" name="Picture 674" descr="AFM-DVI-Bu-3,5Klinke8TE">
          <a:extLst>
            <a:ext uri="{FF2B5EF4-FFF2-40B4-BE49-F238E27FC236}">
              <a16:creationId xmlns:a16="http://schemas.microsoft.com/office/drawing/2014/main" id="{00000000-0008-0000-0100-0000A2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699" name="Picture 675" descr="AFM-DVI-Bu-3,5Klinke8TE">
          <a:extLst>
            <a:ext uri="{FF2B5EF4-FFF2-40B4-BE49-F238E27FC236}">
              <a16:creationId xmlns:a16="http://schemas.microsoft.com/office/drawing/2014/main" id="{00000000-0008-0000-0100-0000A3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700" name="Picture 676" descr="AFM-DVI-Bu-3,5Klinke8TE">
          <a:extLst>
            <a:ext uri="{FF2B5EF4-FFF2-40B4-BE49-F238E27FC236}">
              <a16:creationId xmlns:a16="http://schemas.microsoft.com/office/drawing/2014/main" id="{00000000-0008-0000-0100-0000A4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701" name="Picture 677" descr="AFM-DVI-Bu-3,5Klinke8TE">
          <a:extLst>
            <a:ext uri="{FF2B5EF4-FFF2-40B4-BE49-F238E27FC236}">
              <a16:creationId xmlns:a16="http://schemas.microsoft.com/office/drawing/2014/main" id="{00000000-0008-0000-0100-0000A5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702" name="Picture 678" descr="AFM-DVI-Bu-3,5Klinke8TE">
          <a:extLst>
            <a:ext uri="{FF2B5EF4-FFF2-40B4-BE49-F238E27FC236}">
              <a16:creationId xmlns:a16="http://schemas.microsoft.com/office/drawing/2014/main" id="{00000000-0008-0000-0100-0000A6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703" name="Picture 679" descr="AFM-DVI-Bu-3,5Klinke8TE">
          <a:extLst>
            <a:ext uri="{FF2B5EF4-FFF2-40B4-BE49-F238E27FC236}">
              <a16:creationId xmlns:a16="http://schemas.microsoft.com/office/drawing/2014/main" id="{00000000-0008-0000-0100-0000A7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704" name="Picture 680" descr="AFM-DVI-Bu-3,5Klinke8TE">
          <a:extLst>
            <a:ext uri="{FF2B5EF4-FFF2-40B4-BE49-F238E27FC236}">
              <a16:creationId xmlns:a16="http://schemas.microsoft.com/office/drawing/2014/main" id="{00000000-0008-0000-0100-0000A8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9</xdr:col>
      <xdr:colOff>0</xdr:colOff>
      <xdr:row>39</xdr:row>
      <xdr:rowOff>0</xdr:rowOff>
    </xdr:from>
    <xdr:to>
      <xdr:col>11</xdr:col>
      <xdr:colOff>0</xdr:colOff>
      <xdr:row>40</xdr:row>
      <xdr:rowOff>0</xdr:rowOff>
    </xdr:to>
    <xdr:pic>
      <xdr:nvPicPr>
        <xdr:cNvPr id="1705" name="Picture 681" descr="AFM-DVI-Bu-3,5Klinke8TE">
          <a:extLst>
            <a:ext uri="{FF2B5EF4-FFF2-40B4-BE49-F238E27FC236}">
              <a16:creationId xmlns:a16="http://schemas.microsoft.com/office/drawing/2014/main" id="{00000000-0008-0000-0100-0000A906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95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39</xdr:row>
      <xdr:rowOff>0</xdr:rowOff>
    </xdr:from>
    <xdr:to>
      <xdr:col>4</xdr:col>
      <xdr:colOff>0</xdr:colOff>
      <xdr:row>40</xdr:row>
      <xdr:rowOff>0</xdr:rowOff>
    </xdr:to>
    <xdr:pic>
      <xdr:nvPicPr>
        <xdr:cNvPr id="1724" name="Picture 700" descr="AFM-3,5mm-Kinke-Bu4TE">
          <a:extLst>
            <a:ext uri="{FF2B5EF4-FFF2-40B4-BE49-F238E27FC236}">
              <a16:creationId xmlns:a16="http://schemas.microsoft.com/office/drawing/2014/main" id="{00000000-0008-0000-0100-0000BC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2676" y="5367618"/>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39</xdr:row>
      <xdr:rowOff>0</xdr:rowOff>
    </xdr:from>
    <xdr:to>
      <xdr:col>4</xdr:col>
      <xdr:colOff>0</xdr:colOff>
      <xdr:row>40</xdr:row>
      <xdr:rowOff>0</xdr:rowOff>
    </xdr:to>
    <xdr:pic>
      <xdr:nvPicPr>
        <xdr:cNvPr id="1725" name="Picture 701" descr="AFM-3,5mm-Kinke-Bu4TE">
          <a:extLst>
            <a:ext uri="{FF2B5EF4-FFF2-40B4-BE49-F238E27FC236}">
              <a16:creationId xmlns:a16="http://schemas.microsoft.com/office/drawing/2014/main" id="{00000000-0008-0000-0100-0000BD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2676" y="5367618"/>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39</xdr:row>
      <xdr:rowOff>0</xdr:rowOff>
    </xdr:from>
    <xdr:to>
      <xdr:col>4</xdr:col>
      <xdr:colOff>0</xdr:colOff>
      <xdr:row>40</xdr:row>
      <xdr:rowOff>0</xdr:rowOff>
    </xdr:to>
    <xdr:pic>
      <xdr:nvPicPr>
        <xdr:cNvPr id="1726" name="Picture 702" descr="AFM-3,5mm-Kinke-Bu4TE">
          <a:extLst>
            <a:ext uri="{FF2B5EF4-FFF2-40B4-BE49-F238E27FC236}">
              <a16:creationId xmlns:a16="http://schemas.microsoft.com/office/drawing/2014/main" id="{00000000-0008-0000-0100-0000BE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2676" y="5367618"/>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39</xdr:row>
      <xdr:rowOff>0</xdr:rowOff>
    </xdr:from>
    <xdr:to>
      <xdr:col>4</xdr:col>
      <xdr:colOff>0</xdr:colOff>
      <xdr:row>40</xdr:row>
      <xdr:rowOff>0</xdr:rowOff>
    </xdr:to>
    <xdr:pic>
      <xdr:nvPicPr>
        <xdr:cNvPr id="1727" name="Picture 703" descr="AFM-3,5mm-Kinke-Bu4TE">
          <a:extLst>
            <a:ext uri="{FF2B5EF4-FFF2-40B4-BE49-F238E27FC236}">
              <a16:creationId xmlns:a16="http://schemas.microsoft.com/office/drawing/2014/main" id="{00000000-0008-0000-0100-0000B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2676" y="5367618"/>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756" name="Picture 732" descr="AFM-XLR3pol-Bu-8TE">
          <a:extLst>
            <a:ext uri="{FF2B5EF4-FFF2-40B4-BE49-F238E27FC236}">
              <a16:creationId xmlns:a16="http://schemas.microsoft.com/office/drawing/2014/main" id="{00000000-0008-0000-0100-0000DC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757" name="Picture 733" descr="AFM-XLR3pol-Bu-8TE">
          <a:extLst>
            <a:ext uri="{FF2B5EF4-FFF2-40B4-BE49-F238E27FC236}">
              <a16:creationId xmlns:a16="http://schemas.microsoft.com/office/drawing/2014/main" id="{00000000-0008-0000-0100-0000DD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758" name="Picture 734" descr="AFM-XLR3pol-Bu-8TE">
          <a:extLst>
            <a:ext uri="{FF2B5EF4-FFF2-40B4-BE49-F238E27FC236}">
              <a16:creationId xmlns:a16="http://schemas.microsoft.com/office/drawing/2014/main" id="{00000000-0008-0000-0100-0000DE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759" name="Picture 735" descr="AFM-XLR3pol-Bu-8TE">
          <a:extLst>
            <a:ext uri="{FF2B5EF4-FFF2-40B4-BE49-F238E27FC236}">
              <a16:creationId xmlns:a16="http://schemas.microsoft.com/office/drawing/2014/main" id="{00000000-0008-0000-0100-0000DF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760" name="Picture 736" descr="AFM-XLR3pol-Bu-8TE">
          <a:extLst>
            <a:ext uri="{FF2B5EF4-FFF2-40B4-BE49-F238E27FC236}">
              <a16:creationId xmlns:a16="http://schemas.microsoft.com/office/drawing/2014/main" id="{00000000-0008-0000-0100-0000E0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761" name="Picture 737" descr="AFM-XLR3pol-Bu-8TE">
          <a:extLst>
            <a:ext uri="{FF2B5EF4-FFF2-40B4-BE49-F238E27FC236}">
              <a16:creationId xmlns:a16="http://schemas.microsoft.com/office/drawing/2014/main" id="{00000000-0008-0000-0100-0000E1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762" name="Picture 738" descr="AFM-XLR3pol-Bu-8TE">
          <a:extLst>
            <a:ext uri="{FF2B5EF4-FFF2-40B4-BE49-F238E27FC236}">
              <a16:creationId xmlns:a16="http://schemas.microsoft.com/office/drawing/2014/main" id="{00000000-0008-0000-0100-0000E2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763" name="Picture 739" descr="AFM-XLR3pol-Bu-8TE">
          <a:extLst>
            <a:ext uri="{FF2B5EF4-FFF2-40B4-BE49-F238E27FC236}">
              <a16:creationId xmlns:a16="http://schemas.microsoft.com/office/drawing/2014/main" id="{00000000-0008-0000-0100-0000E3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49</xdr:row>
      <xdr:rowOff>0</xdr:rowOff>
    </xdr:from>
    <xdr:to>
      <xdr:col>3</xdr:col>
      <xdr:colOff>0</xdr:colOff>
      <xdr:row>50</xdr:row>
      <xdr:rowOff>0</xdr:rowOff>
    </xdr:to>
    <xdr:pic>
      <xdr:nvPicPr>
        <xdr:cNvPr id="1764" name="Picture 740" descr="AFM-XLR3pol-Bu-8TE">
          <a:extLst>
            <a:ext uri="{FF2B5EF4-FFF2-40B4-BE49-F238E27FC236}">
              <a16:creationId xmlns:a16="http://schemas.microsoft.com/office/drawing/2014/main" id="{00000000-0008-0000-0100-0000E40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765" name="Picture 741" descr="AFM-XLR-St-8TE">
          <a:extLst>
            <a:ext uri="{FF2B5EF4-FFF2-40B4-BE49-F238E27FC236}">
              <a16:creationId xmlns:a16="http://schemas.microsoft.com/office/drawing/2014/main" id="{00000000-0008-0000-0100-0000E5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766" name="Picture 742" descr="AFM-XLR-St-8TE">
          <a:extLst>
            <a:ext uri="{FF2B5EF4-FFF2-40B4-BE49-F238E27FC236}">
              <a16:creationId xmlns:a16="http://schemas.microsoft.com/office/drawing/2014/main" id="{00000000-0008-0000-0100-0000E6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767" name="Picture 743" descr="AFM-XLR-St-8TE">
          <a:extLst>
            <a:ext uri="{FF2B5EF4-FFF2-40B4-BE49-F238E27FC236}">
              <a16:creationId xmlns:a16="http://schemas.microsoft.com/office/drawing/2014/main" id="{00000000-0008-0000-0100-0000E7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768" name="Picture 744" descr="AFM-XLR-St-8TE">
          <a:extLst>
            <a:ext uri="{FF2B5EF4-FFF2-40B4-BE49-F238E27FC236}">
              <a16:creationId xmlns:a16="http://schemas.microsoft.com/office/drawing/2014/main" id="{00000000-0008-0000-0100-0000E8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769" name="Picture 745" descr="AFM-XLR-St-8TE">
          <a:extLst>
            <a:ext uri="{FF2B5EF4-FFF2-40B4-BE49-F238E27FC236}">
              <a16:creationId xmlns:a16="http://schemas.microsoft.com/office/drawing/2014/main" id="{00000000-0008-0000-0100-0000E9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770" name="Picture 746" descr="AFM-XLR-St-8TE">
          <a:extLst>
            <a:ext uri="{FF2B5EF4-FFF2-40B4-BE49-F238E27FC236}">
              <a16:creationId xmlns:a16="http://schemas.microsoft.com/office/drawing/2014/main" id="{00000000-0008-0000-0100-0000EA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771" name="Picture 747" descr="AFM-XLR-St-8TE">
          <a:extLst>
            <a:ext uri="{FF2B5EF4-FFF2-40B4-BE49-F238E27FC236}">
              <a16:creationId xmlns:a16="http://schemas.microsoft.com/office/drawing/2014/main" id="{00000000-0008-0000-0100-0000EB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772" name="Picture 748" descr="AFM-XLR-St-8TE">
          <a:extLst>
            <a:ext uri="{FF2B5EF4-FFF2-40B4-BE49-F238E27FC236}">
              <a16:creationId xmlns:a16="http://schemas.microsoft.com/office/drawing/2014/main" id="{00000000-0008-0000-0100-0000EC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49</xdr:row>
      <xdr:rowOff>0</xdr:rowOff>
    </xdr:from>
    <xdr:to>
      <xdr:col>5</xdr:col>
      <xdr:colOff>0</xdr:colOff>
      <xdr:row>50</xdr:row>
      <xdr:rowOff>0</xdr:rowOff>
    </xdr:to>
    <xdr:pic>
      <xdr:nvPicPr>
        <xdr:cNvPr id="1773" name="Picture 749" descr="AFM-XLR-St-8TE">
          <a:extLst>
            <a:ext uri="{FF2B5EF4-FFF2-40B4-BE49-F238E27FC236}">
              <a16:creationId xmlns:a16="http://schemas.microsoft.com/office/drawing/2014/main" id="{00000000-0008-0000-0100-0000ED0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0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774" name="Picture 750" descr="AFM-XLR-4pol-Bu-8TE">
          <a:extLst>
            <a:ext uri="{FF2B5EF4-FFF2-40B4-BE49-F238E27FC236}">
              <a16:creationId xmlns:a16="http://schemas.microsoft.com/office/drawing/2014/main" id="{00000000-0008-0000-0100-0000EE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775" name="Picture 751" descr="AFM-XLR-4pol-Bu-8TE">
          <a:extLst>
            <a:ext uri="{FF2B5EF4-FFF2-40B4-BE49-F238E27FC236}">
              <a16:creationId xmlns:a16="http://schemas.microsoft.com/office/drawing/2014/main" id="{00000000-0008-0000-0100-0000EF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776" name="Picture 752" descr="AFM-XLR-4pol-Bu-8TE">
          <a:extLst>
            <a:ext uri="{FF2B5EF4-FFF2-40B4-BE49-F238E27FC236}">
              <a16:creationId xmlns:a16="http://schemas.microsoft.com/office/drawing/2014/main" id="{00000000-0008-0000-0100-0000F0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777" name="Picture 753" descr="AFM-XLR-4pol-Bu-8TE">
          <a:extLst>
            <a:ext uri="{FF2B5EF4-FFF2-40B4-BE49-F238E27FC236}">
              <a16:creationId xmlns:a16="http://schemas.microsoft.com/office/drawing/2014/main" id="{00000000-0008-0000-0100-0000F1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778" name="Picture 754" descr="AFM-XLR-4pol-Bu-8TE">
          <a:extLst>
            <a:ext uri="{FF2B5EF4-FFF2-40B4-BE49-F238E27FC236}">
              <a16:creationId xmlns:a16="http://schemas.microsoft.com/office/drawing/2014/main" id="{00000000-0008-0000-0100-0000F2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779" name="Picture 755" descr="AFM-XLR-4pol-Bu-8TE">
          <a:extLst>
            <a:ext uri="{FF2B5EF4-FFF2-40B4-BE49-F238E27FC236}">
              <a16:creationId xmlns:a16="http://schemas.microsoft.com/office/drawing/2014/main" id="{00000000-0008-0000-0100-0000F3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780" name="Picture 756" descr="AFM-XLR-4pol-Bu-8TE">
          <a:extLst>
            <a:ext uri="{FF2B5EF4-FFF2-40B4-BE49-F238E27FC236}">
              <a16:creationId xmlns:a16="http://schemas.microsoft.com/office/drawing/2014/main" id="{00000000-0008-0000-0100-0000F4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781" name="Picture 757" descr="AFM-XLR-4pol-Bu-8TE">
          <a:extLst>
            <a:ext uri="{FF2B5EF4-FFF2-40B4-BE49-F238E27FC236}">
              <a16:creationId xmlns:a16="http://schemas.microsoft.com/office/drawing/2014/main" id="{00000000-0008-0000-0100-0000F5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49</xdr:row>
      <xdr:rowOff>0</xdr:rowOff>
    </xdr:from>
    <xdr:to>
      <xdr:col>7</xdr:col>
      <xdr:colOff>0</xdr:colOff>
      <xdr:row>50</xdr:row>
      <xdr:rowOff>0</xdr:rowOff>
    </xdr:to>
    <xdr:pic>
      <xdr:nvPicPr>
        <xdr:cNvPr id="1782" name="Picture 758" descr="AFM-XLR-4pol-Bu-8TE">
          <a:extLst>
            <a:ext uri="{FF2B5EF4-FFF2-40B4-BE49-F238E27FC236}">
              <a16:creationId xmlns:a16="http://schemas.microsoft.com/office/drawing/2014/main" id="{00000000-0008-0000-0100-0000F606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571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783" name="Picture 759" descr="AFM-XLR-5pol-Bu-8TE">
          <a:extLst>
            <a:ext uri="{FF2B5EF4-FFF2-40B4-BE49-F238E27FC236}">
              <a16:creationId xmlns:a16="http://schemas.microsoft.com/office/drawing/2014/main" id="{00000000-0008-0000-0100-0000F7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784" name="Picture 760" descr="AFM-XLR-5pol-Bu-8TE">
          <a:extLst>
            <a:ext uri="{FF2B5EF4-FFF2-40B4-BE49-F238E27FC236}">
              <a16:creationId xmlns:a16="http://schemas.microsoft.com/office/drawing/2014/main" id="{00000000-0008-0000-0100-0000F8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785" name="Picture 761" descr="AFM-XLR-5pol-Bu-8TE">
          <a:extLst>
            <a:ext uri="{FF2B5EF4-FFF2-40B4-BE49-F238E27FC236}">
              <a16:creationId xmlns:a16="http://schemas.microsoft.com/office/drawing/2014/main" id="{00000000-0008-0000-0100-0000F9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786" name="Picture 762" descr="AFM-XLR-5pol-Bu-8TE">
          <a:extLst>
            <a:ext uri="{FF2B5EF4-FFF2-40B4-BE49-F238E27FC236}">
              <a16:creationId xmlns:a16="http://schemas.microsoft.com/office/drawing/2014/main" id="{00000000-0008-0000-0100-0000FA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787" name="Picture 763" descr="AFM-XLR-5pol-Bu-8TE">
          <a:extLst>
            <a:ext uri="{FF2B5EF4-FFF2-40B4-BE49-F238E27FC236}">
              <a16:creationId xmlns:a16="http://schemas.microsoft.com/office/drawing/2014/main" id="{00000000-0008-0000-0100-0000FB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788" name="Picture 764" descr="AFM-XLR-5pol-Bu-8TE">
          <a:extLst>
            <a:ext uri="{FF2B5EF4-FFF2-40B4-BE49-F238E27FC236}">
              <a16:creationId xmlns:a16="http://schemas.microsoft.com/office/drawing/2014/main" id="{00000000-0008-0000-0100-0000FC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789" name="Picture 765" descr="AFM-XLR-5pol-Bu-8TE">
          <a:extLst>
            <a:ext uri="{FF2B5EF4-FFF2-40B4-BE49-F238E27FC236}">
              <a16:creationId xmlns:a16="http://schemas.microsoft.com/office/drawing/2014/main" id="{00000000-0008-0000-0100-0000FD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790" name="Picture 766" descr="AFM-XLR-5pol-Bu-8TE">
          <a:extLst>
            <a:ext uri="{FF2B5EF4-FFF2-40B4-BE49-F238E27FC236}">
              <a16:creationId xmlns:a16="http://schemas.microsoft.com/office/drawing/2014/main" id="{00000000-0008-0000-0100-0000FE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49</xdr:row>
      <xdr:rowOff>0</xdr:rowOff>
    </xdr:from>
    <xdr:to>
      <xdr:col>9</xdr:col>
      <xdr:colOff>0</xdr:colOff>
      <xdr:row>50</xdr:row>
      <xdr:rowOff>0</xdr:rowOff>
    </xdr:to>
    <xdr:pic>
      <xdr:nvPicPr>
        <xdr:cNvPr id="1791" name="Picture 767" descr="AFM-XLR-5pol-Bu-8TE">
          <a:extLst>
            <a:ext uri="{FF2B5EF4-FFF2-40B4-BE49-F238E27FC236}">
              <a16:creationId xmlns:a16="http://schemas.microsoft.com/office/drawing/2014/main" id="{00000000-0008-0000-0100-0000FF06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33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792" name="Picture 768" descr="AFM-XLR-6pol-Bu-8TE">
          <a:extLst>
            <a:ext uri="{FF2B5EF4-FFF2-40B4-BE49-F238E27FC236}">
              <a16:creationId xmlns:a16="http://schemas.microsoft.com/office/drawing/2014/main" id="{00000000-0008-0000-0100-00000007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793" name="Picture 769" descr="AFM-XLR-6pol-Bu-8TE">
          <a:extLst>
            <a:ext uri="{FF2B5EF4-FFF2-40B4-BE49-F238E27FC236}">
              <a16:creationId xmlns:a16="http://schemas.microsoft.com/office/drawing/2014/main" id="{00000000-0008-0000-0100-00000107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794" name="Picture 770" descr="AFM-XLR-6pol-Bu-8TE">
          <a:extLst>
            <a:ext uri="{FF2B5EF4-FFF2-40B4-BE49-F238E27FC236}">
              <a16:creationId xmlns:a16="http://schemas.microsoft.com/office/drawing/2014/main" id="{00000000-0008-0000-0100-00000207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795" name="Picture 771" descr="AFM-XLR-6pol-Bu-8TE">
          <a:extLst>
            <a:ext uri="{FF2B5EF4-FFF2-40B4-BE49-F238E27FC236}">
              <a16:creationId xmlns:a16="http://schemas.microsoft.com/office/drawing/2014/main" id="{00000000-0008-0000-0100-00000307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796" name="Picture 772" descr="AFM-XLR-6pol-Bu-8TE">
          <a:extLst>
            <a:ext uri="{FF2B5EF4-FFF2-40B4-BE49-F238E27FC236}">
              <a16:creationId xmlns:a16="http://schemas.microsoft.com/office/drawing/2014/main" id="{00000000-0008-0000-0100-00000407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797" name="Picture 773" descr="AFM-XLR-6pol-Bu-8TE">
          <a:extLst>
            <a:ext uri="{FF2B5EF4-FFF2-40B4-BE49-F238E27FC236}">
              <a16:creationId xmlns:a16="http://schemas.microsoft.com/office/drawing/2014/main" id="{00000000-0008-0000-0100-00000507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798" name="Picture 774" descr="AFM-XLR-6pol-Bu-8TE">
          <a:extLst>
            <a:ext uri="{FF2B5EF4-FFF2-40B4-BE49-F238E27FC236}">
              <a16:creationId xmlns:a16="http://schemas.microsoft.com/office/drawing/2014/main" id="{00000000-0008-0000-0100-00000607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799" name="Picture 775" descr="AFM-XLR-6pol-Bu-8TE">
          <a:extLst>
            <a:ext uri="{FF2B5EF4-FFF2-40B4-BE49-F238E27FC236}">
              <a16:creationId xmlns:a16="http://schemas.microsoft.com/office/drawing/2014/main" id="{00000000-0008-0000-0100-00000707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49</xdr:row>
      <xdr:rowOff>0</xdr:rowOff>
    </xdr:from>
    <xdr:to>
      <xdr:col>11</xdr:col>
      <xdr:colOff>0</xdr:colOff>
      <xdr:row>50</xdr:row>
      <xdr:rowOff>0</xdr:rowOff>
    </xdr:to>
    <xdr:pic>
      <xdr:nvPicPr>
        <xdr:cNvPr id="1800" name="Picture 776" descr="AFM-XLR-6pol-Bu-8TE">
          <a:extLst>
            <a:ext uri="{FF2B5EF4-FFF2-40B4-BE49-F238E27FC236}">
              <a16:creationId xmlns:a16="http://schemas.microsoft.com/office/drawing/2014/main" id="{00000000-0008-0000-0100-00000807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9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49</xdr:row>
      <xdr:rowOff>0</xdr:rowOff>
    </xdr:from>
    <xdr:to>
      <xdr:col>13</xdr:col>
      <xdr:colOff>0</xdr:colOff>
      <xdr:row>50</xdr:row>
      <xdr:rowOff>0</xdr:rowOff>
    </xdr:to>
    <xdr:pic>
      <xdr:nvPicPr>
        <xdr:cNvPr id="1801" name="Picture 777" descr="AFM-XLR-USB-A-Bu-8TE">
          <a:extLst>
            <a:ext uri="{FF2B5EF4-FFF2-40B4-BE49-F238E27FC236}">
              <a16:creationId xmlns:a16="http://schemas.microsoft.com/office/drawing/2014/main" id="{00000000-0008-0000-0100-00000907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49</xdr:row>
      <xdr:rowOff>0</xdr:rowOff>
    </xdr:from>
    <xdr:to>
      <xdr:col>13</xdr:col>
      <xdr:colOff>0</xdr:colOff>
      <xdr:row>50</xdr:row>
      <xdr:rowOff>0</xdr:rowOff>
    </xdr:to>
    <xdr:pic>
      <xdr:nvPicPr>
        <xdr:cNvPr id="1802" name="Picture 778" descr="AFM-XLR-USB-A-Bu-8TE">
          <a:extLst>
            <a:ext uri="{FF2B5EF4-FFF2-40B4-BE49-F238E27FC236}">
              <a16:creationId xmlns:a16="http://schemas.microsoft.com/office/drawing/2014/main" id="{00000000-0008-0000-0100-00000A07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49</xdr:row>
      <xdr:rowOff>0</xdr:rowOff>
    </xdr:from>
    <xdr:to>
      <xdr:col>13</xdr:col>
      <xdr:colOff>0</xdr:colOff>
      <xdr:row>50</xdr:row>
      <xdr:rowOff>0</xdr:rowOff>
    </xdr:to>
    <xdr:pic>
      <xdr:nvPicPr>
        <xdr:cNvPr id="1803" name="Picture 779" descr="AFM-XLR-USB-A-Bu-8TE">
          <a:extLst>
            <a:ext uri="{FF2B5EF4-FFF2-40B4-BE49-F238E27FC236}">
              <a16:creationId xmlns:a16="http://schemas.microsoft.com/office/drawing/2014/main" id="{00000000-0008-0000-0100-00000B07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49</xdr:row>
      <xdr:rowOff>0</xdr:rowOff>
    </xdr:from>
    <xdr:to>
      <xdr:col>13</xdr:col>
      <xdr:colOff>0</xdr:colOff>
      <xdr:row>50</xdr:row>
      <xdr:rowOff>0</xdr:rowOff>
    </xdr:to>
    <xdr:pic>
      <xdr:nvPicPr>
        <xdr:cNvPr id="1804" name="Picture 780" descr="AFM-XLR-USB-A-Bu-8TE">
          <a:extLst>
            <a:ext uri="{FF2B5EF4-FFF2-40B4-BE49-F238E27FC236}">
              <a16:creationId xmlns:a16="http://schemas.microsoft.com/office/drawing/2014/main" id="{00000000-0008-0000-0100-00000C07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49</xdr:row>
      <xdr:rowOff>0</xdr:rowOff>
    </xdr:from>
    <xdr:to>
      <xdr:col>13</xdr:col>
      <xdr:colOff>0</xdr:colOff>
      <xdr:row>50</xdr:row>
      <xdr:rowOff>0</xdr:rowOff>
    </xdr:to>
    <xdr:pic>
      <xdr:nvPicPr>
        <xdr:cNvPr id="1805" name="Picture 781" descr="AFM-XLR-USB-A-Bu-8TE">
          <a:extLst>
            <a:ext uri="{FF2B5EF4-FFF2-40B4-BE49-F238E27FC236}">
              <a16:creationId xmlns:a16="http://schemas.microsoft.com/office/drawing/2014/main" id="{00000000-0008-0000-0100-00000D07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49</xdr:row>
      <xdr:rowOff>0</xdr:rowOff>
    </xdr:from>
    <xdr:to>
      <xdr:col>13</xdr:col>
      <xdr:colOff>0</xdr:colOff>
      <xdr:row>50</xdr:row>
      <xdr:rowOff>0</xdr:rowOff>
    </xdr:to>
    <xdr:pic>
      <xdr:nvPicPr>
        <xdr:cNvPr id="1806" name="Picture 782" descr="AFM-XLR-USB-A-Bu-8TE">
          <a:extLst>
            <a:ext uri="{FF2B5EF4-FFF2-40B4-BE49-F238E27FC236}">
              <a16:creationId xmlns:a16="http://schemas.microsoft.com/office/drawing/2014/main" id="{00000000-0008-0000-0100-00000E07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49</xdr:row>
      <xdr:rowOff>0</xdr:rowOff>
    </xdr:from>
    <xdr:to>
      <xdr:col>13</xdr:col>
      <xdr:colOff>0</xdr:colOff>
      <xdr:row>50</xdr:row>
      <xdr:rowOff>0</xdr:rowOff>
    </xdr:to>
    <xdr:pic>
      <xdr:nvPicPr>
        <xdr:cNvPr id="1807" name="Picture 783" descr="AFM-XLR-USB-A-Bu-8TE">
          <a:extLst>
            <a:ext uri="{FF2B5EF4-FFF2-40B4-BE49-F238E27FC236}">
              <a16:creationId xmlns:a16="http://schemas.microsoft.com/office/drawing/2014/main" id="{00000000-0008-0000-0100-00000F07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49</xdr:row>
      <xdr:rowOff>0</xdr:rowOff>
    </xdr:from>
    <xdr:to>
      <xdr:col>13</xdr:col>
      <xdr:colOff>0</xdr:colOff>
      <xdr:row>50</xdr:row>
      <xdr:rowOff>0</xdr:rowOff>
    </xdr:to>
    <xdr:pic>
      <xdr:nvPicPr>
        <xdr:cNvPr id="1808" name="Picture 784" descr="AFM-XLR-USB-A-Bu-8TE">
          <a:extLst>
            <a:ext uri="{FF2B5EF4-FFF2-40B4-BE49-F238E27FC236}">
              <a16:creationId xmlns:a16="http://schemas.microsoft.com/office/drawing/2014/main" id="{00000000-0008-0000-0100-00001007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5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820" name="Picture 796" descr="AFM-XLR-4pSpeakon-sw-8TE">
          <a:extLst>
            <a:ext uri="{FF2B5EF4-FFF2-40B4-BE49-F238E27FC236}">
              <a16:creationId xmlns:a16="http://schemas.microsoft.com/office/drawing/2014/main" id="{00000000-0008-0000-0100-00001C07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821" name="Picture 797" descr="AFM-XLR-4pSpeakon-sw-8TE">
          <a:extLst>
            <a:ext uri="{FF2B5EF4-FFF2-40B4-BE49-F238E27FC236}">
              <a16:creationId xmlns:a16="http://schemas.microsoft.com/office/drawing/2014/main" id="{00000000-0008-0000-0100-00001D07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822" name="Picture 798" descr="AFM-XLR-4pSpeakon-sw-8TE">
          <a:extLst>
            <a:ext uri="{FF2B5EF4-FFF2-40B4-BE49-F238E27FC236}">
              <a16:creationId xmlns:a16="http://schemas.microsoft.com/office/drawing/2014/main" id="{00000000-0008-0000-0100-00001E07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823" name="Picture 799" descr="AFM-XLR-4pSpeakon-sw-8TE">
          <a:extLst>
            <a:ext uri="{FF2B5EF4-FFF2-40B4-BE49-F238E27FC236}">
              <a16:creationId xmlns:a16="http://schemas.microsoft.com/office/drawing/2014/main" id="{00000000-0008-0000-0100-00001F07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824" name="Picture 800" descr="AFM-XLR-4pSpeakon-sw-8TE">
          <a:extLst>
            <a:ext uri="{FF2B5EF4-FFF2-40B4-BE49-F238E27FC236}">
              <a16:creationId xmlns:a16="http://schemas.microsoft.com/office/drawing/2014/main" id="{00000000-0008-0000-0100-00002007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825" name="Picture 801" descr="AFM-XLR-4pSpeakon-sw-8TE">
          <a:extLst>
            <a:ext uri="{FF2B5EF4-FFF2-40B4-BE49-F238E27FC236}">
              <a16:creationId xmlns:a16="http://schemas.microsoft.com/office/drawing/2014/main" id="{00000000-0008-0000-0100-00002107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826" name="Picture 802" descr="AFM-XLR-4pSpeakon-sw-8TE">
          <a:extLst>
            <a:ext uri="{FF2B5EF4-FFF2-40B4-BE49-F238E27FC236}">
              <a16:creationId xmlns:a16="http://schemas.microsoft.com/office/drawing/2014/main" id="{00000000-0008-0000-0100-00002207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827" name="Picture 803" descr="AFM-XLR-4pSpeakon-sw-8TE">
          <a:extLst>
            <a:ext uri="{FF2B5EF4-FFF2-40B4-BE49-F238E27FC236}">
              <a16:creationId xmlns:a16="http://schemas.microsoft.com/office/drawing/2014/main" id="{00000000-0008-0000-0100-00002307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49</xdr:row>
      <xdr:rowOff>0</xdr:rowOff>
    </xdr:from>
    <xdr:to>
      <xdr:col>21</xdr:col>
      <xdr:colOff>0</xdr:colOff>
      <xdr:row>50</xdr:row>
      <xdr:rowOff>0</xdr:rowOff>
    </xdr:to>
    <xdr:pic>
      <xdr:nvPicPr>
        <xdr:cNvPr id="1828" name="Picture 804" descr="AFM-XLR-4pSpeakon-sw-8TE">
          <a:extLst>
            <a:ext uri="{FF2B5EF4-FFF2-40B4-BE49-F238E27FC236}">
              <a16:creationId xmlns:a16="http://schemas.microsoft.com/office/drawing/2014/main" id="{00000000-0008-0000-0100-00002407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05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829" name="Picture 805" descr="AFM-XLR-4pSpeakon-bl-8TE">
          <a:extLst>
            <a:ext uri="{FF2B5EF4-FFF2-40B4-BE49-F238E27FC236}">
              <a16:creationId xmlns:a16="http://schemas.microsoft.com/office/drawing/2014/main" id="{00000000-0008-0000-0100-00002507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830" name="Picture 806" descr="AFM-XLR-4pSpeakon-bl-8TE">
          <a:extLst>
            <a:ext uri="{FF2B5EF4-FFF2-40B4-BE49-F238E27FC236}">
              <a16:creationId xmlns:a16="http://schemas.microsoft.com/office/drawing/2014/main" id="{00000000-0008-0000-0100-00002607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831" name="Picture 807" descr="AFM-XLR-4pSpeakon-bl-8TE">
          <a:extLst>
            <a:ext uri="{FF2B5EF4-FFF2-40B4-BE49-F238E27FC236}">
              <a16:creationId xmlns:a16="http://schemas.microsoft.com/office/drawing/2014/main" id="{00000000-0008-0000-0100-00002707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832" name="Picture 808" descr="AFM-XLR-4pSpeakon-bl-8TE">
          <a:extLst>
            <a:ext uri="{FF2B5EF4-FFF2-40B4-BE49-F238E27FC236}">
              <a16:creationId xmlns:a16="http://schemas.microsoft.com/office/drawing/2014/main" id="{00000000-0008-0000-0100-00002807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833" name="Picture 809" descr="AFM-XLR-4pSpeakon-bl-8TE">
          <a:extLst>
            <a:ext uri="{FF2B5EF4-FFF2-40B4-BE49-F238E27FC236}">
              <a16:creationId xmlns:a16="http://schemas.microsoft.com/office/drawing/2014/main" id="{00000000-0008-0000-0100-00002907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834" name="Picture 810" descr="AFM-XLR-4pSpeakon-bl-8TE">
          <a:extLst>
            <a:ext uri="{FF2B5EF4-FFF2-40B4-BE49-F238E27FC236}">
              <a16:creationId xmlns:a16="http://schemas.microsoft.com/office/drawing/2014/main" id="{00000000-0008-0000-0100-00002A07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835" name="Picture 811" descr="AFM-XLR-4pSpeakon-bl-8TE">
          <a:extLst>
            <a:ext uri="{FF2B5EF4-FFF2-40B4-BE49-F238E27FC236}">
              <a16:creationId xmlns:a16="http://schemas.microsoft.com/office/drawing/2014/main" id="{00000000-0008-0000-0100-00002B07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836" name="Picture 812" descr="AFM-XLR-4pSpeakon-bl-8TE">
          <a:extLst>
            <a:ext uri="{FF2B5EF4-FFF2-40B4-BE49-F238E27FC236}">
              <a16:creationId xmlns:a16="http://schemas.microsoft.com/office/drawing/2014/main" id="{00000000-0008-0000-0100-00002C07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49</xdr:row>
      <xdr:rowOff>0</xdr:rowOff>
    </xdr:from>
    <xdr:to>
      <xdr:col>23</xdr:col>
      <xdr:colOff>0</xdr:colOff>
      <xdr:row>50</xdr:row>
      <xdr:rowOff>0</xdr:rowOff>
    </xdr:to>
    <xdr:pic>
      <xdr:nvPicPr>
        <xdr:cNvPr id="1837" name="Picture 813" descr="AFM-XLR-4pSpeakon-bl-8TE">
          <a:extLst>
            <a:ext uri="{FF2B5EF4-FFF2-40B4-BE49-F238E27FC236}">
              <a16:creationId xmlns:a16="http://schemas.microsoft.com/office/drawing/2014/main" id="{00000000-0008-0000-0100-00002D07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667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838" name="Picture 814" descr="AFM-XLR-PowerCon-ws-8TE">
          <a:extLst>
            <a:ext uri="{FF2B5EF4-FFF2-40B4-BE49-F238E27FC236}">
              <a16:creationId xmlns:a16="http://schemas.microsoft.com/office/drawing/2014/main" id="{00000000-0008-0000-0100-00002E07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839" name="Picture 815" descr="AFM-XLR-PowerCon-ws-8TE">
          <a:extLst>
            <a:ext uri="{FF2B5EF4-FFF2-40B4-BE49-F238E27FC236}">
              <a16:creationId xmlns:a16="http://schemas.microsoft.com/office/drawing/2014/main" id="{00000000-0008-0000-0100-00002F07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840" name="Picture 816" descr="AFM-XLR-PowerCon-ws-8TE">
          <a:extLst>
            <a:ext uri="{FF2B5EF4-FFF2-40B4-BE49-F238E27FC236}">
              <a16:creationId xmlns:a16="http://schemas.microsoft.com/office/drawing/2014/main" id="{00000000-0008-0000-0100-00003007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841" name="Picture 817" descr="AFM-XLR-PowerCon-ws-8TE">
          <a:extLst>
            <a:ext uri="{FF2B5EF4-FFF2-40B4-BE49-F238E27FC236}">
              <a16:creationId xmlns:a16="http://schemas.microsoft.com/office/drawing/2014/main" id="{00000000-0008-0000-0100-00003107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842" name="Picture 818" descr="AFM-XLR-PowerCon-ws-8TE">
          <a:extLst>
            <a:ext uri="{FF2B5EF4-FFF2-40B4-BE49-F238E27FC236}">
              <a16:creationId xmlns:a16="http://schemas.microsoft.com/office/drawing/2014/main" id="{00000000-0008-0000-0100-00003207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843" name="Picture 819" descr="AFM-XLR-PowerCon-ws-8TE">
          <a:extLst>
            <a:ext uri="{FF2B5EF4-FFF2-40B4-BE49-F238E27FC236}">
              <a16:creationId xmlns:a16="http://schemas.microsoft.com/office/drawing/2014/main" id="{00000000-0008-0000-0100-00003307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844" name="Picture 820" descr="AFM-XLR-PowerCon-ws-8TE">
          <a:extLst>
            <a:ext uri="{FF2B5EF4-FFF2-40B4-BE49-F238E27FC236}">
              <a16:creationId xmlns:a16="http://schemas.microsoft.com/office/drawing/2014/main" id="{00000000-0008-0000-0100-00003407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845" name="Picture 821" descr="AFM-XLR-PowerCon-ws-8TE">
          <a:extLst>
            <a:ext uri="{FF2B5EF4-FFF2-40B4-BE49-F238E27FC236}">
              <a16:creationId xmlns:a16="http://schemas.microsoft.com/office/drawing/2014/main" id="{00000000-0008-0000-0100-00003507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49</xdr:row>
      <xdr:rowOff>0</xdr:rowOff>
    </xdr:from>
    <xdr:to>
      <xdr:col>25</xdr:col>
      <xdr:colOff>0</xdr:colOff>
      <xdr:row>50</xdr:row>
      <xdr:rowOff>0</xdr:rowOff>
    </xdr:to>
    <xdr:pic>
      <xdr:nvPicPr>
        <xdr:cNvPr id="1846" name="Picture 822" descr="AFM-XLR-PowerCon-ws-8TE">
          <a:extLst>
            <a:ext uri="{FF2B5EF4-FFF2-40B4-BE49-F238E27FC236}">
              <a16:creationId xmlns:a16="http://schemas.microsoft.com/office/drawing/2014/main" id="{00000000-0008-0000-0100-00003607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429875" y="72580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847" name="Picture 823" descr="AFM-CinchBu-ge4TE">
          <a:extLst>
            <a:ext uri="{FF2B5EF4-FFF2-40B4-BE49-F238E27FC236}">
              <a16:creationId xmlns:a16="http://schemas.microsoft.com/office/drawing/2014/main" id="{00000000-0008-0000-0100-00003707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848" name="Picture 824" descr="AFM-CinchBu-ge4TE">
          <a:extLst>
            <a:ext uri="{FF2B5EF4-FFF2-40B4-BE49-F238E27FC236}">
              <a16:creationId xmlns:a16="http://schemas.microsoft.com/office/drawing/2014/main" id="{00000000-0008-0000-0100-00003807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849" name="Picture 825" descr="AFM-CinchBu-ge4TE">
          <a:extLst>
            <a:ext uri="{FF2B5EF4-FFF2-40B4-BE49-F238E27FC236}">
              <a16:creationId xmlns:a16="http://schemas.microsoft.com/office/drawing/2014/main" id="{00000000-0008-0000-0100-00003907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850" name="Picture 826" descr="AFM-CinchBu-ge4TE">
          <a:extLst>
            <a:ext uri="{FF2B5EF4-FFF2-40B4-BE49-F238E27FC236}">
              <a16:creationId xmlns:a16="http://schemas.microsoft.com/office/drawing/2014/main" id="{00000000-0008-0000-0100-00003A07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851" name="Picture 827" descr="AFM-CinchBu-ge4TE">
          <a:extLst>
            <a:ext uri="{FF2B5EF4-FFF2-40B4-BE49-F238E27FC236}">
              <a16:creationId xmlns:a16="http://schemas.microsoft.com/office/drawing/2014/main" id="{00000000-0008-0000-0100-00003B07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852" name="Picture 828" descr="AFM-CinchBu-ge4TE">
          <a:extLst>
            <a:ext uri="{FF2B5EF4-FFF2-40B4-BE49-F238E27FC236}">
              <a16:creationId xmlns:a16="http://schemas.microsoft.com/office/drawing/2014/main" id="{00000000-0008-0000-0100-00003C07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853" name="Picture 829" descr="AFM-CinchBu-ge4TE">
          <a:extLst>
            <a:ext uri="{FF2B5EF4-FFF2-40B4-BE49-F238E27FC236}">
              <a16:creationId xmlns:a16="http://schemas.microsoft.com/office/drawing/2014/main" id="{00000000-0008-0000-0100-00003D07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854" name="Picture 830" descr="AFM-CinchBu-ge4TE">
          <a:extLst>
            <a:ext uri="{FF2B5EF4-FFF2-40B4-BE49-F238E27FC236}">
              <a16:creationId xmlns:a16="http://schemas.microsoft.com/office/drawing/2014/main" id="{00000000-0008-0000-0100-00003E07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1</xdr:col>
      <xdr:colOff>0</xdr:colOff>
      <xdr:row>59</xdr:row>
      <xdr:rowOff>0</xdr:rowOff>
    </xdr:from>
    <xdr:to>
      <xdr:col>2</xdr:col>
      <xdr:colOff>0</xdr:colOff>
      <xdr:row>60</xdr:row>
      <xdr:rowOff>0</xdr:rowOff>
    </xdr:to>
    <xdr:pic>
      <xdr:nvPicPr>
        <xdr:cNvPr id="1855" name="Picture 831" descr="AFM-CinchBu-ge4TE">
          <a:extLst>
            <a:ext uri="{FF2B5EF4-FFF2-40B4-BE49-F238E27FC236}">
              <a16:creationId xmlns:a16="http://schemas.microsoft.com/office/drawing/2014/main" id="{00000000-0008-0000-0100-00003F07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4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856" name="Picture 832" descr="AFM-CinchBu-sw4TE">
          <a:extLst>
            <a:ext uri="{FF2B5EF4-FFF2-40B4-BE49-F238E27FC236}">
              <a16:creationId xmlns:a16="http://schemas.microsoft.com/office/drawing/2014/main" id="{00000000-0008-0000-0100-00004007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857" name="Picture 833" descr="AFM-CinchBu-sw4TE">
          <a:extLst>
            <a:ext uri="{FF2B5EF4-FFF2-40B4-BE49-F238E27FC236}">
              <a16:creationId xmlns:a16="http://schemas.microsoft.com/office/drawing/2014/main" id="{00000000-0008-0000-0100-00004107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858" name="Picture 834" descr="AFM-CinchBu-sw4TE">
          <a:extLst>
            <a:ext uri="{FF2B5EF4-FFF2-40B4-BE49-F238E27FC236}">
              <a16:creationId xmlns:a16="http://schemas.microsoft.com/office/drawing/2014/main" id="{00000000-0008-0000-0100-00004207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859" name="Picture 835" descr="AFM-CinchBu-sw4TE">
          <a:extLst>
            <a:ext uri="{FF2B5EF4-FFF2-40B4-BE49-F238E27FC236}">
              <a16:creationId xmlns:a16="http://schemas.microsoft.com/office/drawing/2014/main" id="{00000000-0008-0000-0100-00004307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860" name="Picture 836" descr="AFM-CinchBu-sw4TE">
          <a:extLst>
            <a:ext uri="{FF2B5EF4-FFF2-40B4-BE49-F238E27FC236}">
              <a16:creationId xmlns:a16="http://schemas.microsoft.com/office/drawing/2014/main" id="{00000000-0008-0000-0100-00004407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861" name="Picture 837" descr="AFM-CinchBu-sw4TE">
          <a:extLst>
            <a:ext uri="{FF2B5EF4-FFF2-40B4-BE49-F238E27FC236}">
              <a16:creationId xmlns:a16="http://schemas.microsoft.com/office/drawing/2014/main" id="{00000000-0008-0000-0100-00004507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862" name="Picture 838" descr="AFM-CinchBu-sw4TE">
          <a:extLst>
            <a:ext uri="{FF2B5EF4-FFF2-40B4-BE49-F238E27FC236}">
              <a16:creationId xmlns:a16="http://schemas.microsoft.com/office/drawing/2014/main" id="{00000000-0008-0000-0100-00004607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863" name="Picture 839" descr="AFM-CinchBu-sw4TE">
          <a:extLst>
            <a:ext uri="{FF2B5EF4-FFF2-40B4-BE49-F238E27FC236}">
              <a16:creationId xmlns:a16="http://schemas.microsoft.com/office/drawing/2014/main" id="{00000000-0008-0000-0100-00004707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59</xdr:row>
      <xdr:rowOff>0</xdr:rowOff>
    </xdr:from>
    <xdr:to>
      <xdr:col>4</xdr:col>
      <xdr:colOff>0</xdr:colOff>
      <xdr:row>60</xdr:row>
      <xdr:rowOff>0</xdr:rowOff>
    </xdr:to>
    <xdr:pic>
      <xdr:nvPicPr>
        <xdr:cNvPr id="1864" name="Picture 840" descr="AFM-CinchBu-sw4TE">
          <a:extLst>
            <a:ext uri="{FF2B5EF4-FFF2-40B4-BE49-F238E27FC236}">
              <a16:creationId xmlns:a16="http://schemas.microsoft.com/office/drawing/2014/main" id="{00000000-0008-0000-0100-00004807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09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865" name="Picture 841" descr="AFM-CinchBu-rt4TE">
          <a:extLst>
            <a:ext uri="{FF2B5EF4-FFF2-40B4-BE49-F238E27FC236}">
              <a16:creationId xmlns:a16="http://schemas.microsoft.com/office/drawing/2014/main" id="{00000000-0008-0000-0100-00004907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866" name="Picture 842" descr="AFM-CinchBu-rt4TE">
          <a:extLst>
            <a:ext uri="{FF2B5EF4-FFF2-40B4-BE49-F238E27FC236}">
              <a16:creationId xmlns:a16="http://schemas.microsoft.com/office/drawing/2014/main" id="{00000000-0008-0000-0100-00004A07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867" name="Picture 843" descr="AFM-CinchBu-rt4TE">
          <a:extLst>
            <a:ext uri="{FF2B5EF4-FFF2-40B4-BE49-F238E27FC236}">
              <a16:creationId xmlns:a16="http://schemas.microsoft.com/office/drawing/2014/main" id="{00000000-0008-0000-0100-00004B07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868" name="Picture 844" descr="AFM-CinchBu-rt4TE">
          <a:extLst>
            <a:ext uri="{FF2B5EF4-FFF2-40B4-BE49-F238E27FC236}">
              <a16:creationId xmlns:a16="http://schemas.microsoft.com/office/drawing/2014/main" id="{00000000-0008-0000-0100-00004C07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869" name="Picture 845" descr="AFM-CinchBu-rt4TE">
          <a:extLst>
            <a:ext uri="{FF2B5EF4-FFF2-40B4-BE49-F238E27FC236}">
              <a16:creationId xmlns:a16="http://schemas.microsoft.com/office/drawing/2014/main" id="{00000000-0008-0000-0100-00004D07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870" name="Picture 846" descr="AFM-CinchBu-rt4TE">
          <a:extLst>
            <a:ext uri="{FF2B5EF4-FFF2-40B4-BE49-F238E27FC236}">
              <a16:creationId xmlns:a16="http://schemas.microsoft.com/office/drawing/2014/main" id="{00000000-0008-0000-0100-00004E07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871" name="Picture 847" descr="AFM-CinchBu-rt4TE">
          <a:extLst>
            <a:ext uri="{FF2B5EF4-FFF2-40B4-BE49-F238E27FC236}">
              <a16:creationId xmlns:a16="http://schemas.microsoft.com/office/drawing/2014/main" id="{00000000-0008-0000-0100-00004F07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872" name="Picture 848" descr="AFM-CinchBu-rt4TE">
          <a:extLst>
            <a:ext uri="{FF2B5EF4-FFF2-40B4-BE49-F238E27FC236}">
              <a16:creationId xmlns:a16="http://schemas.microsoft.com/office/drawing/2014/main" id="{00000000-0008-0000-0100-00005007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59</xdr:row>
      <xdr:rowOff>0</xdr:rowOff>
    </xdr:from>
    <xdr:to>
      <xdr:col>6</xdr:col>
      <xdr:colOff>0</xdr:colOff>
      <xdr:row>60</xdr:row>
      <xdr:rowOff>0</xdr:rowOff>
    </xdr:to>
    <xdr:pic>
      <xdr:nvPicPr>
        <xdr:cNvPr id="1873" name="Picture 849" descr="AFM-CinchBu-rt4TE">
          <a:extLst>
            <a:ext uri="{FF2B5EF4-FFF2-40B4-BE49-F238E27FC236}">
              <a16:creationId xmlns:a16="http://schemas.microsoft.com/office/drawing/2014/main" id="{00000000-0008-0000-0100-00005107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7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874" name="Picture 850" descr="AFM-CinchBu-gn4TE">
          <a:extLst>
            <a:ext uri="{FF2B5EF4-FFF2-40B4-BE49-F238E27FC236}">
              <a16:creationId xmlns:a16="http://schemas.microsoft.com/office/drawing/2014/main" id="{00000000-0008-0000-0100-00005207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875" name="Picture 851" descr="AFM-CinchBu-gn4TE">
          <a:extLst>
            <a:ext uri="{FF2B5EF4-FFF2-40B4-BE49-F238E27FC236}">
              <a16:creationId xmlns:a16="http://schemas.microsoft.com/office/drawing/2014/main" id="{00000000-0008-0000-0100-00005307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876" name="Picture 852" descr="AFM-CinchBu-gn4TE">
          <a:extLst>
            <a:ext uri="{FF2B5EF4-FFF2-40B4-BE49-F238E27FC236}">
              <a16:creationId xmlns:a16="http://schemas.microsoft.com/office/drawing/2014/main" id="{00000000-0008-0000-0100-00005407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877" name="Picture 853" descr="AFM-CinchBu-gn4TE">
          <a:extLst>
            <a:ext uri="{FF2B5EF4-FFF2-40B4-BE49-F238E27FC236}">
              <a16:creationId xmlns:a16="http://schemas.microsoft.com/office/drawing/2014/main" id="{00000000-0008-0000-0100-00005507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878" name="Picture 854" descr="AFM-CinchBu-gn4TE">
          <a:extLst>
            <a:ext uri="{FF2B5EF4-FFF2-40B4-BE49-F238E27FC236}">
              <a16:creationId xmlns:a16="http://schemas.microsoft.com/office/drawing/2014/main" id="{00000000-0008-0000-0100-00005607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879" name="Picture 855" descr="AFM-CinchBu-gn4TE">
          <a:extLst>
            <a:ext uri="{FF2B5EF4-FFF2-40B4-BE49-F238E27FC236}">
              <a16:creationId xmlns:a16="http://schemas.microsoft.com/office/drawing/2014/main" id="{00000000-0008-0000-0100-00005707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880" name="Picture 856" descr="AFM-CinchBu-gn4TE">
          <a:extLst>
            <a:ext uri="{FF2B5EF4-FFF2-40B4-BE49-F238E27FC236}">
              <a16:creationId xmlns:a16="http://schemas.microsoft.com/office/drawing/2014/main" id="{00000000-0008-0000-0100-00005807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881" name="Picture 857" descr="AFM-CinchBu-gn4TE">
          <a:extLst>
            <a:ext uri="{FF2B5EF4-FFF2-40B4-BE49-F238E27FC236}">
              <a16:creationId xmlns:a16="http://schemas.microsoft.com/office/drawing/2014/main" id="{00000000-0008-0000-0100-00005907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59</xdr:row>
      <xdr:rowOff>0</xdr:rowOff>
    </xdr:from>
    <xdr:to>
      <xdr:col>8</xdr:col>
      <xdr:colOff>0</xdr:colOff>
      <xdr:row>60</xdr:row>
      <xdr:rowOff>0</xdr:rowOff>
    </xdr:to>
    <xdr:pic>
      <xdr:nvPicPr>
        <xdr:cNvPr id="1882" name="Picture 858" descr="AFM-CinchBu-gn4TE">
          <a:extLst>
            <a:ext uri="{FF2B5EF4-FFF2-40B4-BE49-F238E27FC236}">
              <a16:creationId xmlns:a16="http://schemas.microsoft.com/office/drawing/2014/main" id="{00000000-0008-0000-0100-00005A07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883" name="Picture 859" descr="AFM-CinchBu-bl4TE">
          <a:extLst>
            <a:ext uri="{FF2B5EF4-FFF2-40B4-BE49-F238E27FC236}">
              <a16:creationId xmlns:a16="http://schemas.microsoft.com/office/drawing/2014/main" id="{00000000-0008-0000-0100-00005B07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884" name="Picture 860" descr="AFM-CinchBu-bl4TE">
          <a:extLst>
            <a:ext uri="{FF2B5EF4-FFF2-40B4-BE49-F238E27FC236}">
              <a16:creationId xmlns:a16="http://schemas.microsoft.com/office/drawing/2014/main" id="{00000000-0008-0000-0100-00005C07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885" name="Picture 861" descr="AFM-CinchBu-bl4TE">
          <a:extLst>
            <a:ext uri="{FF2B5EF4-FFF2-40B4-BE49-F238E27FC236}">
              <a16:creationId xmlns:a16="http://schemas.microsoft.com/office/drawing/2014/main" id="{00000000-0008-0000-0100-00005D07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886" name="Picture 862" descr="AFM-CinchBu-bl4TE">
          <a:extLst>
            <a:ext uri="{FF2B5EF4-FFF2-40B4-BE49-F238E27FC236}">
              <a16:creationId xmlns:a16="http://schemas.microsoft.com/office/drawing/2014/main" id="{00000000-0008-0000-0100-00005E07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887" name="Picture 863" descr="AFM-CinchBu-bl4TE">
          <a:extLst>
            <a:ext uri="{FF2B5EF4-FFF2-40B4-BE49-F238E27FC236}">
              <a16:creationId xmlns:a16="http://schemas.microsoft.com/office/drawing/2014/main" id="{00000000-0008-0000-0100-00005F07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888" name="Picture 864" descr="AFM-CinchBu-bl4TE">
          <a:extLst>
            <a:ext uri="{FF2B5EF4-FFF2-40B4-BE49-F238E27FC236}">
              <a16:creationId xmlns:a16="http://schemas.microsoft.com/office/drawing/2014/main" id="{00000000-0008-0000-0100-00006007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889" name="Picture 865" descr="AFM-CinchBu-bl4TE">
          <a:extLst>
            <a:ext uri="{FF2B5EF4-FFF2-40B4-BE49-F238E27FC236}">
              <a16:creationId xmlns:a16="http://schemas.microsoft.com/office/drawing/2014/main" id="{00000000-0008-0000-0100-00006107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890" name="Picture 866" descr="AFM-CinchBu-bl4TE">
          <a:extLst>
            <a:ext uri="{FF2B5EF4-FFF2-40B4-BE49-F238E27FC236}">
              <a16:creationId xmlns:a16="http://schemas.microsoft.com/office/drawing/2014/main" id="{00000000-0008-0000-0100-00006207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59</xdr:row>
      <xdr:rowOff>0</xdr:rowOff>
    </xdr:from>
    <xdr:to>
      <xdr:col>10</xdr:col>
      <xdr:colOff>0</xdr:colOff>
      <xdr:row>60</xdr:row>
      <xdr:rowOff>0</xdr:rowOff>
    </xdr:to>
    <xdr:pic>
      <xdr:nvPicPr>
        <xdr:cNvPr id="1891" name="Picture 867" descr="AFM-CinchBu-bl4TE">
          <a:extLst>
            <a:ext uri="{FF2B5EF4-FFF2-40B4-BE49-F238E27FC236}">
              <a16:creationId xmlns:a16="http://schemas.microsoft.com/office/drawing/2014/main" id="{00000000-0008-0000-0100-00006307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892" name="Picture 868" descr="AFM-3xCinch8TE">
          <a:extLst>
            <a:ext uri="{FF2B5EF4-FFF2-40B4-BE49-F238E27FC236}">
              <a16:creationId xmlns:a16="http://schemas.microsoft.com/office/drawing/2014/main" id="{00000000-0008-0000-0100-000064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893" name="Picture 869" descr="AFM-3xCinch8TE">
          <a:extLst>
            <a:ext uri="{FF2B5EF4-FFF2-40B4-BE49-F238E27FC236}">
              <a16:creationId xmlns:a16="http://schemas.microsoft.com/office/drawing/2014/main" id="{00000000-0008-0000-0100-000065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894" name="Picture 870" descr="AFM-3xCinch8TE">
          <a:extLst>
            <a:ext uri="{FF2B5EF4-FFF2-40B4-BE49-F238E27FC236}">
              <a16:creationId xmlns:a16="http://schemas.microsoft.com/office/drawing/2014/main" id="{00000000-0008-0000-0100-000066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895" name="Picture 871" descr="AFM-3xCinch8TE">
          <a:extLst>
            <a:ext uri="{FF2B5EF4-FFF2-40B4-BE49-F238E27FC236}">
              <a16:creationId xmlns:a16="http://schemas.microsoft.com/office/drawing/2014/main" id="{00000000-0008-0000-0100-000067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896" name="Picture 872" descr="AFM-3xCinch8TE">
          <a:extLst>
            <a:ext uri="{FF2B5EF4-FFF2-40B4-BE49-F238E27FC236}">
              <a16:creationId xmlns:a16="http://schemas.microsoft.com/office/drawing/2014/main" id="{00000000-0008-0000-0100-000068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897" name="Picture 873" descr="AFM-3xCinch8TE">
          <a:extLst>
            <a:ext uri="{FF2B5EF4-FFF2-40B4-BE49-F238E27FC236}">
              <a16:creationId xmlns:a16="http://schemas.microsoft.com/office/drawing/2014/main" id="{00000000-0008-0000-0100-000069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898" name="Picture 874" descr="AFM-3xCinch8TE">
          <a:extLst>
            <a:ext uri="{FF2B5EF4-FFF2-40B4-BE49-F238E27FC236}">
              <a16:creationId xmlns:a16="http://schemas.microsoft.com/office/drawing/2014/main" id="{00000000-0008-0000-0100-00006A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899" name="Picture 875" descr="AFM-3xCinch8TE">
          <a:extLst>
            <a:ext uri="{FF2B5EF4-FFF2-40B4-BE49-F238E27FC236}">
              <a16:creationId xmlns:a16="http://schemas.microsoft.com/office/drawing/2014/main" id="{00000000-0008-0000-0100-00006B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59</xdr:row>
      <xdr:rowOff>0</xdr:rowOff>
    </xdr:from>
    <xdr:to>
      <xdr:col>13</xdr:col>
      <xdr:colOff>0</xdr:colOff>
      <xdr:row>60</xdr:row>
      <xdr:rowOff>0</xdr:rowOff>
    </xdr:to>
    <xdr:pic>
      <xdr:nvPicPr>
        <xdr:cNvPr id="1900" name="Picture 876" descr="AFM-3xCinch8TE">
          <a:extLst>
            <a:ext uri="{FF2B5EF4-FFF2-40B4-BE49-F238E27FC236}">
              <a16:creationId xmlns:a16="http://schemas.microsoft.com/office/drawing/2014/main" id="{00000000-0008-0000-0100-00006C07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57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59</xdr:row>
      <xdr:rowOff>0</xdr:rowOff>
    </xdr:from>
    <xdr:to>
      <xdr:col>18</xdr:col>
      <xdr:colOff>0</xdr:colOff>
      <xdr:row>60</xdr:row>
      <xdr:rowOff>0</xdr:rowOff>
    </xdr:to>
    <xdr:pic>
      <xdr:nvPicPr>
        <xdr:cNvPr id="1901" name="Picture 877" descr="AFM-Cat6Bu4TE">
          <a:extLst>
            <a:ext uri="{FF2B5EF4-FFF2-40B4-BE49-F238E27FC236}">
              <a16:creationId xmlns:a16="http://schemas.microsoft.com/office/drawing/2014/main" id="{00000000-0008-0000-0100-00006D07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59</xdr:row>
      <xdr:rowOff>0</xdr:rowOff>
    </xdr:from>
    <xdr:to>
      <xdr:col>18</xdr:col>
      <xdr:colOff>0</xdr:colOff>
      <xdr:row>60</xdr:row>
      <xdr:rowOff>0</xdr:rowOff>
    </xdr:to>
    <xdr:pic>
      <xdr:nvPicPr>
        <xdr:cNvPr id="1902" name="Picture 878" descr="AFM-Cat6Bu4TE">
          <a:extLst>
            <a:ext uri="{FF2B5EF4-FFF2-40B4-BE49-F238E27FC236}">
              <a16:creationId xmlns:a16="http://schemas.microsoft.com/office/drawing/2014/main" id="{00000000-0008-0000-0100-00006E07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59</xdr:row>
      <xdr:rowOff>0</xdr:rowOff>
    </xdr:from>
    <xdr:to>
      <xdr:col>18</xdr:col>
      <xdr:colOff>0</xdr:colOff>
      <xdr:row>60</xdr:row>
      <xdr:rowOff>0</xdr:rowOff>
    </xdr:to>
    <xdr:pic>
      <xdr:nvPicPr>
        <xdr:cNvPr id="1903" name="Picture 879" descr="AFM-Cat6Bu4TE">
          <a:extLst>
            <a:ext uri="{FF2B5EF4-FFF2-40B4-BE49-F238E27FC236}">
              <a16:creationId xmlns:a16="http://schemas.microsoft.com/office/drawing/2014/main" id="{00000000-0008-0000-0100-00006F07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59</xdr:row>
      <xdr:rowOff>0</xdr:rowOff>
    </xdr:from>
    <xdr:to>
      <xdr:col>18</xdr:col>
      <xdr:colOff>0</xdr:colOff>
      <xdr:row>60</xdr:row>
      <xdr:rowOff>0</xdr:rowOff>
    </xdr:to>
    <xdr:pic>
      <xdr:nvPicPr>
        <xdr:cNvPr id="1904" name="Picture 880" descr="AFM-Cat6Bu4TE">
          <a:extLst>
            <a:ext uri="{FF2B5EF4-FFF2-40B4-BE49-F238E27FC236}">
              <a16:creationId xmlns:a16="http://schemas.microsoft.com/office/drawing/2014/main" id="{00000000-0008-0000-0100-00007007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59</xdr:row>
      <xdr:rowOff>0</xdr:rowOff>
    </xdr:from>
    <xdr:to>
      <xdr:col>18</xdr:col>
      <xdr:colOff>0</xdr:colOff>
      <xdr:row>60</xdr:row>
      <xdr:rowOff>0</xdr:rowOff>
    </xdr:to>
    <xdr:pic>
      <xdr:nvPicPr>
        <xdr:cNvPr id="1905" name="Picture 881" descr="AFM-Cat6Bu4TE">
          <a:extLst>
            <a:ext uri="{FF2B5EF4-FFF2-40B4-BE49-F238E27FC236}">
              <a16:creationId xmlns:a16="http://schemas.microsoft.com/office/drawing/2014/main" id="{00000000-0008-0000-0100-00007107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59</xdr:row>
      <xdr:rowOff>0</xdr:rowOff>
    </xdr:from>
    <xdr:to>
      <xdr:col>18</xdr:col>
      <xdr:colOff>0</xdr:colOff>
      <xdr:row>60</xdr:row>
      <xdr:rowOff>0</xdr:rowOff>
    </xdr:to>
    <xdr:pic>
      <xdr:nvPicPr>
        <xdr:cNvPr id="1906" name="Picture 882" descr="AFM-Cat6Bu4TE">
          <a:extLst>
            <a:ext uri="{FF2B5EF4-FFF2-40B4-BE49-F238E27FC236}">
              <a16:creationId xmlns:a16="http://schemas.microsoft.com/office/drawing/2014/main" id="{00000000-0008-0000-0100-00007207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59</xdr:row>
      <xdr:rowOff>0</xdr:rowOff>
    </xdr:from>
    <xdr:to>
      <xdr:col>18</xdr:col>
      <xdr:colOff>0</xdr:colOff>
      <xdr:row>60</xdr:row>
      <xdr:rowOff>0</xdr:rowOff>
    </xdr:to>
    <xdr:pic>
      <xdr:nvPicPr>
        <xdr:cNvPr id="1907" name="Picture 883" descr="AFM-Cat6Bu4TE">
          <a:extLst>
            <a:ext uri="{FF2B5EF4-FFF2-40B4-BE49-F238E27FC236}">
              <a16:creationId xmlns:a16="http://schemas.microsoft.com/office/drawing/2014/main" id="{00000000-0008-0000-0100-00007307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59</xdr:row>
      <xdr:rowOff>0</xdr:rowOff>
    </xdr:from>
    <xdr:to>
      <xdr:col>18</xdr:col>
      <xdr:colOff>0</xdr:colOff>
      <xdr:row>60</xdr:row>
      <xdr:rowOff>0</xdr:rowOff>
    </xdr:to>
    <xdr:pic>
      <xdr:nvPicPr>
        <xdr:cNvPr id="1908" name="Picture 884" descr="AFM-Cat6Bu4TE">
          <a:extLst>
            <a:ext uri="{FF2B5EF4-FFF2-40B4-BE49-F238E27FC236}">
              <a16:creationId xmlns:a16="http://schemas.microsoft.com/office/drawing/2014/main" id="{00000000-0008-0000-0100-00007407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143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910" name="Picture 886" descr="AFM-USB-A-Bu4TE">
          <a:extLst>
            <a:ext uri="{FF2B5EF4-FFF2-40B4-BE49-F238E27FC236}">
              <a16:creationId xmlns:a16="http://schemas.microsoft.com/office/drawing/2014/main" id="{00000000-0008-0000-0100-000076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911" name="Picture 887" descr="AFM-USB-A-Bu4TE">
          <a:extLst>
            <a:ext uri="{FF2B5EF4-FFF2-40B4-BE49-F238E27FC236}">
              <a16:creationId xmlns:a16="http://schemas.microsoft.com/office/drawing/2014/main" id="{00000000-0008-0000-0100-000077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912" name="Picture 888" descr="AFM-USB-A-Bu4TE">
          <a:extLst>
            <a:ext uri="{FF2B5EF4-FFF2-40B4-BE49-F238E27FC236}">
              <a16:creationId xmlns:a16="http://schemas.microsoft.com/office/drawing/2014/main" id="{00000000-0008-0000-0100-000078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913" name="Picture 889" descr="AFM-USB-A-Bu4TE">
          <a:extLst>
            <a:ext uri="{FF2B5EF4-FFF2-40B4-BE49-F238E27FC236}">
              <a16:creationId xmlns:a16="http://schemas.microsoft.com/office/drawing/2014/main" id="{00000000-0008-0000-0100-000079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914" name="Picture 890" descr="AFM-USB-A-Bu4TE">
          <a:extLst>
            <a:ext uri="{FF2B5EF4-FFF2-40B4-BE49-F238E27FC236}">
              <a16:creationId xmlns:a16="http://schemas.microsoft.com/office/drawing/2014/main" id="{00000000-0008-0000-0100-00007A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915" name="Picture 891" descr="AFM-USB-A-Bu4TE">
          <a:extLst>
            <a:ext uri="{FF2B5EF4-FFF2-40B4-BE49-F238E27FC236}">
              <a16:creationId xmlns:a16="http://schemas.microsoft.com/office/drawing/2014/main" id="{00000000-0008-0000-0100-00007B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916" name="Picture 892" descr="AFM-USB-A-Bu4TE">
          <a:extLst>
            <a:ext uri="{FF2B5EF4-FFF2-40B4-BE49-F238E27FC236}">
              <a16:creationId xmlns:a16="http://schemas.microsoft.com/office/drawing/2014/main" id="{00000000-0008-0000-0100-00007C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917" name="Picture 893" descr="AFM-USB-A-Bu4TE">
          <a:extLst>
            <a:ext uri="{FF2B5EF4-FFF2-40B4-BE49-F238E27FC236}">
              <a16:creationId xmlns:a16="http://schemas.microsoft.com/office/drawing/2014/main" id="{00000000-0008-0000-0100-00007D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59</xdr:row>
      <xdr:rowOff>0</xdr:rowOff>
    </xdr:from>
    <xdr:to>
      <xdr:col>20</xdr:col>
      <xdr:colOff>0</xdr:colOff>
      <xdr:row>60</xdr:row>
      <xdr:rowOff>0</xdr:rowOff>
    </xdr:to>
    <xdr:pic>
      <xdr:nvPicPr>
        <xdr:cNvPr id="1918" name="Picture 894" descr="AFM-USB-A-Bu4TE">
          <a:extLst>
            <a:ext uri="{FF2B5EF4-FFF2-40B4-BE49-F238E27FC236}">
              <a16:creationId xmlns:a16="http://schemas.microsoft.com/office/drawing/2014/main" id="{00000000-0008-0000-0100-00007E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05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919" name="Picture 895" descr="AFM-USB-B4TE">
          <a:extLst>
            <a:ext uri="{FF2B5EF4-FFF2-40B4-BE49-F238E27FC236}">
              <a16:creationId xmlns:a16="http://schemas.microsoft.com/office/drawing/2014/main" id="{00000000-0008-0000-0100-00007F07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920" name="Picture 896" descr="AFM-USB-B4TE">
          <a:extLst>
            <a:ext uri="{FF2B5EF4-FFF2-40B4-BE49-F238E27FC236}">
              <a16:creationId xmlns:a16="http://schemas.microsoft.com/office/drawing/2014/main" id="{00000000-0008-0000-0100-00008007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921" name="Picture 897" descr="AFM-USB-B4TE">
          <a:extLst>
            <a:ext uri="{FF2B5EF4-FFF2-40B4-BE49-F238E27FC236}">
              <a16:creationId xmlns:a16="http://schemas.microsoft.com/office/drawing/2014/main" id="{00000000-0008-0000-0100-00008107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922" name="Picture 898" descr="AFM-USB-B4TE">
          <a:extLst>
            <a:ext uri="{FF2B5EF4-FFF2-40B4-BE49-F238E27FC236}">
              <a16:creationId xmlns:a16="http://schemas.microsoft.com/office/drawing/2014/main" id="{00000000-0008-0000-0100-00008207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923" name="Picture 899" descr="AFM-USB-B4TE">
          <a:extLst>
            <a:ext uri="{FF2B5EF4-FFF2-40B4-BE49-F238E27FC236}">
              <a16:creationId xmlns:a16="http://schemas.microsoft.com/office/drawing/2014/main" id="{00000000-0008-0000-0100-00008307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924" name="Picture 900" descr="AFM-USB-B4TE">
          <a:extLst>
            <a:ext uri="{FF2B5EF4-FFF2-40B4-BE49-F238E27FC236}">
              <a16:creationId xmlns:a16="http://schemas.microsoft.com/office/drawing/2014/main" id="{00000000-0008-0000-0100-00008407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925" name="Picture 901" descr="AFM-USB-B4TE">
          <a:extLst>
            <a:ext uri="{FF2B5EF4-FFF2-40B4-BE49-F238E27FC236}">
              <a16:creationId xmlns:a16="http://schemas.microsoft.com/office/drawing/2014/main" id="{00000000-0008-0000-0100-00008507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926" name="Picture 902" descr="AFM-USB-B4TE">
          <a:extLst>
            <a:ext uri="{FF2B5EF4-FFF2-40B4-BE49-F238E27FC236}">
              <a16:creationId xmlns:a16="http://schemas.microsoft.com/office/drawing/2014/main" id="{00000000-0008-0000-0100-00008607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59</xdr:row>
      <xdr:rowOff>0</xdr:rowOff>
    </xdr:from>
    <xdr:to>
      <xdr:col>22</xdr:col>
      <xdr:colOff>0</xdr:colOff>
      <xdr:row>60</xdr:row>
      <xdr:rowOff>0</xdr:rowOff>
    </xdr:to>
    <xdr:pic>
      <xdr:nvPicPr>
        <xdr:cNvPr id="1927" name="Picture 903" descr="AFM-USB-B4TE">
          <a:extLst>
            <a:ext uri="{FF2B5EF4-FFF2-40B4-BE49-F238E27FC236}">
              <a16:creationId xmlns:a16="http://schemas.microsoft.com/office/drawing/2014/main" id="{00000000-0008-0000-0100-00008707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667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1936" name="Picture 912" descr="AFM-12pin-Mini-Con4TE">
          <a:extLst>
            <a:ext uri="{FF2B5EF4-FFF2-40B4-BE49-F238E27FC236}">
              <a16:creationId xmlns:a16="http://schemas.microsoft.com/office/drawing/2014/main" id="{00000000-0008-0000-0100-00009007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946" name="Picture 922" descr="AFM-Sub-D-15pinBu8TE">
          <a:extLst>
            <a:ext uri="{FF2B5EF4-FFF2-40B4-BE49-F238E27FC236}">
              <a16:creationId xmlns:a16="http://schemas.microsoft.com/office/drawing/2014/main" id="{00000000-0008-0000-0100-00009A07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947" name="Picture 923" descr="AFM-Sub-D-15pinBu8TE">
          <a:extLst>
            <a:ext uri="{FF2B5EF4-FFF2-40B4-BE49-F238E27FC236}">
              <a16:creationId xmlns:a16="http://schemas.microsoft.com/office/drawing/2014/main" id="{00000000-0008-0000-0100-00009B07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948" name="Picture 924" descr="AFM-Sub-D-15pinBu8TE">
          <a:extLst>
            <a:ext uri="{FF2B5EF4-FFF2-40B4-BE49-F238E27FC236}">
              <a16:creationId xmlns:a16="http://schemas.microsoft.com/office/drawing/2014/main" id="{00000000-0008-0000-0100-00009C07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949" name="Picture 925" descr="AFM-Sub-D-15pinBu8TE">
          <a:extLst>
            <a:ext uri="{FF2B5EF4-FFF2-40B4-BE49-F238E27FC236}">
              <a16:creationId xmlns:a16="http://schemas.microsoft.com/office/drawing/2014/main" id="{00000000-0008-0000-0100-00009D07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950" name="Picture 926" descr="AFM-Sub-D-15pinBu8TE">
          <a:extLst>
            <a:ext uri="{FF2B5EF4-FFF2-40B4-BE49-F238E27FC236}">
              <a16:creationId xmlns:a16="http://schemas.microsoft.com/office/drawing/2014/main" id="{00000000-0008-0000-0100-00009E07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951" name="Picture 927" descr="AFM-Sub-D-15pinBu8TE">
          <a:extLst>
            <a:ext uri="{FF2B5EF4-FFF2-40B4-BE49-F238E27FC236}">
              <a16:creationId xmlns:a16="http://schemas.microsoft.com/office/drawing/2014/main" id="{00000000-0008-0000-0100-00009F07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952" name="Picture 928" descr="AFM-Sub-D-15pinBu8TE">
          <a:extLst>
            <a:ext uri="{FF2B5EF4-FFF2-40B4-BE49-F238E27FC236}">
              <a16:creationId xmlns:a16="http://schemas.microsoft.com/office/drawing/2014/main" id="{00000000-0008-0000-0100-0000A007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953" name="Picture 929" descr="AFM-Sub-D-15pinBu8TE">
          <a:extLst>
            <a:ext uri="{FF2B5EF4-FFF2-40B4-BE49-F238E27FC236}">
              <a16:creationId xmlns:a16="http://schemas.microsoft.com/office/drawing/2014/main" id="{00000000-0008-0000-0100-0000A107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69</xdr:row>
      <xdr:rowOff>0</xdr:rowOff>
    </xdr:from>
    <xdr:to>
      <xdr:col>23</xdr:col>
      <xdr:colOff>0</xdr:colOff>
      <xdr:row>70</xdr:row>
      <xdr:rowOff>0</xdr:rowOff>
    </xdr:to>
    <xdr:pic>
      <xdr:nvPicPr>
        <xdr:cNvPr id="1954" name="Picture 930" descr="AFM-Sub-D-15pinBu8TE">
          <a:extLst>
            <a:ext uri="{FF2B5EF4-FFF2-40B4-BE49-F238E27FC236}">
              <a16:creationId xmlns:a16="http://schemas.microsoft.com/office/drawing/2014/main" id="{00000000-0008-0000-0100-0000A207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667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955" name="Picture 931" descr="AFM-9pin-Sub-D-St">
          <a:extLst>
            <a:ext uri="{FF2B5EF4-FFF2-40B4-BE49-F238E27FC236}">
              <a16:creationId xmlns:a16="http://schemas.microsoft.com/office/drawing/2014/main" id="{00000000-0008-0000-0100-0000A3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956" name="Picture 932" descr="AFM-9pin-Sub-D-St">
          <a:extLst>
            <a:ext uri="{FF2B5EF4-FFF2-40B4-BE49-F238E27FC236}">
              <a16:creationId xmlns:a16="http://schemas.microsoft.com/office/drawing/2014/main" id="{00000000-0008-0000-0100-0000A4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957" name="Picture 933" descr="AFM-9pin-Sub-D-St">
          <a:extLst>
            <a:ext uri="{FF2B5EF4-FFF2-40B4-BE49-F238E27FC236}">
              <a16:creationId xmlns:a16="http://schemas.microsoft.com/office/drawing/2014/main" id="{00000000-0008-0000-0100-0000A5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958" name="Picture 934" descr="AFM-9pin-Sub-D-St">
          <a:extLst>
            <a:ext uri="{FF2B5EF4-FFF2-40B4-BE49-F238E27FC236}">
              <a16:creationId xmlns:a16="http://schemas.microsoft.com/office/drawing/2014/main" id="{00000000-0008-0000-0100-0000A6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959" name="Picture 935" descr="AFM-9pin-Sub-D-St">
          <a:extLst>
            <a:ext uri="{FF2B5EF4-FFF2-40B4-BE49-F238E27FC236}">
              <a16:creationId xmlns:a16="http://schemas.microsoft.com/office/drawing/2014/main" id="{00000000-0008-0000-0100-0000A7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960" name="Picture 936" descr="AFM-9pin-Sub-D-St">
          <a:extLst>
            <a:ext uri="{FF2B5EF4-FFF2-40B4-BE49-F238E27FC236}">
              <a16:creationId xmlns:a16="http://schemas.microsoft.com/office/drawing/2014/main" id="{00000000-0008-0000-0100-0000A8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961" name="Picture 937" descr="AFM-9pin-Sub-D-St">
          <a:extLst>
            <a:ext uri="{FF2B5EF4-FFF2-40B4-BE49-F238E27FC236}">
              <a16:creationId xmlns:a16="http://schemas.microsoft.com/office/drawing/2014/main" id="{00000000-0008-0000-0100-0000A9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962" name="Picture 938" descr="AFM-9pin-Sub-D-St">
          <a:extLst>
            <a:ext uri="{FF2B5EF4-FFF2-40B4-BE49-F238E27FC236}">
              <a16:creationId xmlns:a16="http://schemas.microsoft.com/office/drawing/2014/main" id="{00000000-0008-0000-0100-0000AA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69</xdr:row>
      <xdr:rowOff>0</xdr:rowOff>
    </xdr:from>
    <xdr:to>
      <xdr:col>21</xdr:col>
      <xdr:colOff>0</xdr:colOff>
      <xdr:row>70</xdr:row>
      <xdr:rowOff>0</xdr:rowOff>
    </xdr:to>
    <xdr:pic>
      <xdr:nvPicPr>
        <xdr:cNvPr id="1963" name="Picture 939" descr="AFM-9pin-Sub-D-St">
          <a:extLst>
            <a:ext uri="{FF2B5EF4-FFF2-40B4-BE49-F238E27FC236}">
              <a16:creationId xmlns:a16="http://schemas.microsoft.com/office/drawing/2014/main" id="{00000000-0008-0000-0100-0000AB07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905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964" name="Picture 940" descr="AFM-Sub-D-9pin8TE">
          <a:extLst>
            <a:ext uri="{FF2B5EF4-FFF2-40B4-BE49-F238E27FC236}">
              <a16:creationId xmlns:a16="http://schemas.microsoft.com/office/drawing/2014/main" id="{00000000-0008-0000-0100-0000AC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965" name="Picture 941" descr="AFM-Sub-D-9pin8TE">
          <a:extLst>
            <a:ext uri="{FF2B5EF4-FFF2-40B4-BE49-F238E27FC236}">
              <a16:creationId xmlns:a16="http://schemas.microsoft.com/office/drawing/2014/main" id="{00000000-0008-0000-0100-0000AD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966" name="Picture 942" descr="AFM-Sub-D-9pin8TE">
          <a:extLst>
            <a:ext uri="{FF2B5EF4-FFF2-40B4-BE49-F238E27FC236}">
              <a16:creationId xmlns:a16="http://schemas.microsoft.com/office/drawing/2014/main" id="{00000000-0008-0000-0100-0000AE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967" name="Picture 943" descr="AFM-Sub-D-9pin8TE">
          <a:extLst>
            <a:ext uri="{FF2B5EF4-FFF2-40B4-BE49-F238E27FC236}">
              <a16:creationId xmlns:a16="http://schemas.microsoft.com/office/drawing/2014/main" id="{00000000-0008-0000-0100-0000AF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968" name="Picture 944" descr="AFM-Sub-D-9pin8TE">
          <a:extLst>
            <a:ext uri="{FF2B5EF4-FFF2-40B4-BE49-F238E27FC236}">
              <a16:creationId xmlns:a16="http://schemas.microsoft.com/office/drawing/2014/main" id="{00000000-0008-0000-0100-0000B0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969" name="Picture 945" descr="AFM-Sub-D-9pin8TE">
          <a:extLst>
            <a:ext uri="{FF2B5EF4-FFF2-40B4-BE49-F238E27FC236}">
              <a16:creationId xmlns:a16="http://schemas.microsoft.com/office/drawing/2014/main" id="{00000000-0008-0000-0100-0000B1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970" name="Picture 946" descr="AFM-Sub-D-9pin8TE">
          <a:extLst>
            <a:ext uri="{FF2B5EF4-FFF2-40B4-BE49-F238E27FC236}">
              <a16:creationId xmlns:a16="http://schemas.microsoft.com/office/drawing/2014/main" id="{00000000-0008-0000-0100-0000B2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971" name="Picture 947" descr="AFM-Sub-D-9pin8TE">
          <a:extLst>
            <a:ext uri="{FF2B5EF4-FFF2-40B4-BE49-F238E27FC236}">
              <a16:creationId xmlns:a16="http://schemas.microsoft.com/office/drawing/2014/main" id="{00000000-0008-0000-0100-0000B3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69</xdr:row>
      <xdr:rowOff>0</xdr:rowOff>
    </xdr:from>
    <xdr:to>
      <xdr:col>19</xdr:col>
      <xdr:colOff>0</xdr:colOff>
      <xdr:row>70</xdr:row>
      <xdr:rowOff>0</xdr:rowOff>
    </xdr:to>
    <xdr:pic>
      <xdr:nvPicPr>
        <xdr:cNvPr id="1972" name="Picture 948" descr="AFM-Sub-D-9pin8TE">
          <a:extLst>
            <a:ext uri="{FF2B5EF4-FFF2-40B4-BE49-F238E27FC236}">
              <a16:creationId xmlns:a16="http://schemas.microsoft.com/office/drawing/2014/main" id="{00000000-0008-0000-0100-0000B407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43875" y="109156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973" name="Picture 949" descr="AFM-5xBNC12TE">
          <a:extLst>
            <a:ext uri="{FF2B5EF4-FFF2-40B4-BE49-F238E27FC236}">
              <a16:creationId xmlns:a16="http://schemas.microsoft.com/office/drawing/2014/main" id="{00000000-0008-0000-0100-0000B507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974" name="Picture 950" descr="AFM-5xBNC12TE">
          <a:extLst>
            <a:ext uri="{FF2B5EF4-FFF2-40B4-BE49-F238E27FC236}">
              <a16:creationId xmlns:a16="http://schemas.microsoft.com/office/drawing/2014/main" id="{00000000-0008-0000-0100-0000B607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975" name="Picture 951" descr="AFM-5xBNC12TE">
          <a:extLst>
            <a:ext uri="{FF2B5EF4-FFF2-40B4-BE49-F238E27FC236}">
              <a16:creationId xmlns:a16="http://schemas.microsoft.com/office/drawing/2014/main" id="{00000000-0008-0000-0100-0000B707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976" name="Picture 952" descr="AFM-5xBNC12TE">
          <a:extLst>
            <a:ext uri="{FF2B5EF4-FFF2-40B4-BE49-F238E27FC236}">
              <a16:creationId xmlns:a16="http://schemas.microsoft.com/office/drawing/2014/main" id="{00000000-0008-0000-0100-0000B807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977" name="Picture 953" descr="AFM-5xBNC12TE">
          <a:extLst>
            <a:ext uri="{FF2B5EF4-FFF2-40B4-BE49-F238E27FC236}">
              <a16:creationId xmlns:a16="http://schemas.microsoft.com/office/drawing/2014/main" id="{00000000-0008-0000-0100-0000B907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978" name="Picture 954" descr="AFM-5xBNC12TE">
          <a:extLst>
            <a:ext uri="{FF2B5EF4-FFF2-40B4-BE49-F238E27FC236}">
              <a16:creationId xmlns:a16="http://schemas.microsoft.com/office/drawing/2014/main" id="{00000000-0008-0000-0100-0000BA07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979" name="Picture 955" descr="AFM-5xBNC12TE">
          <a:extLst>
            <a:ext uri="{FF2B5EF4-FFF2-40B4-BE49-F238E27FC236}">
              <a16:creationId xmlns:a16="http://schemas.microsoft.com/office/drawing/2014/main" id="{00000000-0008-0000-0100-0000BB07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980" name="Picture 956" descr="AFM-5xBNC12TE">
          <a:extLst>
            <a:ext uri="{FF2B5EF4-FFF2-40B4-BE49-F238E27FC236}">
              <a16:creationId xmlns:a16="http://schemas.microsoft.com/office/drawing/2014/main" id="{00000000-0008-0000-0100-0000BC07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69</xdr:row>
      <xdr:rowOff>0</xdr:rowOff>
    </xdr:from>
    <xdr:to>
      <xdr:col>16</xdr:col>
      <xdr:colOff>0</xdr:colOff>
      <xdr:row>70</xdr:row>
      <xdr:rowOff>0</xdr:rowOff>
    </xdr:to>
    <xdr:pic>
      <xdr:nvPicPr>
        <xdr:cNvPr id="1981" name="Picture 957" descr="AFM-5xBNC12TE">
          <a:extLst>
            <a:ext uri="{FF2B5EF4-FFF2-40B4-BE49-F238E27FC236}">
              <a16:creationId xmlns:a16="http://schemas.microsoft.com/office/drawing/2014/main" id="{00000000-0008-0000-0100-0000BD07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619875" y="109156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982" name="Picture 958" descr="AFM-BNC-ge4TE">
          <a:extLst>
            <a:ext uri="{FF2B5EF4-FFF2-40B4-BE49-F238E27FC236}">
              <a16:creationId xmlns:a16="http://schemas.microsoft.com/office/drawing/2014/main" id="{00000000-0008-0000-0100-0000BE07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983" name="Picture 959" descr="AFM-BNC-ge4TE">
          <a:extLst>
            <a:ext uri="{FF2B5EF4-FFF2-40B4-BE49-F238E27FC236}">
              <a16:creationId xmlns:a16="http://schemas.microsoft.com/office/drawing/2014/main" id="{00000000-0008-0000-0100-0000BF07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984" name="Picture 960" descr="AFM-BNC-ge4TE">
          <a:extLst>
            <a:ext uri="{FF2B5EF4-FFF2-40B4-BE49-F238E27FC236}">
              <a16:creationId xmlns:a16="http://schemas.microsoft.com/office/drawing/2014/main" id="{00000000-0008-0000-0100-0000C007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985" name="Picture 961" descr="AFM-BNC-ge4TE">
          <a:extLst>
            <a:ext uri="{FF2B5EF4-FFF2-40B4-BE49-F238E27FC236}">
              <a16:creationId xmlns:a16="http://schemas.microsoft.com/office/drawing/2014/main" id="{00000000-0008-0000-0100-0000C107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986" name="Picture 962" descr="AFM-BNC-ge4TE">
          <a:extLst>
            <a:ext uri="{FF2B5EF4-FFF2-40B4-BE49-F238E27FC236}">
              <a16:creationId xmlns:a16="http://schemas.microsoft.com/office/drawing/2014/main" id="{00000000-0008-0000-0100-0000C207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987" name="Picture 963" descr="AFM-BNC-ge4TE">
          <a:extLst>
            <a:ext uri="{FF2B5EF4-FFF2-40B4-BE49-F238E27FC236}">
              <a16:creationId xmlns:a16="http://schemas.microsoft.com/office/drawing/2014/main" id="{00000000-0008-0000-0100-0000C307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988" name="Picture 964" descr="AFM-BNC-ge4TE">
          <a:extLst>
            <a:ext uri="{FF2B5EF4-FFF2-40B4-BE49-F238E27FC236}">
              <a16:creationId xmlns:a16="http://schemas.microsoft.com/office/drawing/2014/main" id="{00000000-0008-0000-0100-0000C407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989" name="Picture 965" descr="AFM-BNC-ge4TE">
          <a:extLst>
            <a:ext uri="{FF2B5EF4-FFF2-40B4-BE49-F238E27FC236}">
              <a16:creationId xmlns:a16="http://schemas.microsoft.com/office/drawing/2014/main" id="{00000000-0008-0000-0100-0000C507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69</xdr:row>
      <xdr:rowOff>0</xdr:rowOff>
    </xdr:from>
    <xdr:to>
      <xdr:col>12</xdr:col>
      <xdr:colOff>0</xdr:colOff>
      <xdr:row>70</xdr:row>
      <xdr:rowOff>0</xdr:rowOff>
    </xdr:to>
    <xdr:pic>
      <xdr:nvPicPr>
        <xdr:cNvPr id="1990" name="Picture 966" descr="AFM-BNC-ge4TE">
          <a:extLst>
            <a:ext uri="{FF2B5EF4-FFF2-40B4-BE49-F238E27FC236}">
              <a16:creationId xmlns:a16="http://schemas.microsoft.com/office/drawing/2014/main" id="{00000000-0008-0000-0100-0000C607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5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991" name="Picture 967" descr="AFM-BNC-ws4TE">
          <a:extLst>
            <a:ext uri="{FF2B5EF4-FFF2-40B4-BE49-F238E27FC236}">
              <a16:creationId xmlns:a16="http://schemas.microsoft.com/office/drawing/2014/main" id="{00000000-0008-0000-0100-0000C707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992" name="Picture 968" descr="AFM-BNC-ws4TE">
          <a:extLst>
            <a:ext uri="{FF2B5EF4-FFF2-40B4-BE49-F238E27FC236}">
              <a16:creationId xmlns:a16="http://schemas.microsoft.com/office/drawing/2014/main" id="{00000000-0008-0000-0100-0000C807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993" name="Picture 969" descr="AFM-BNC-ws4TE">
          <a:extLst>
            <a:ext uri="{FF2B5EF4-FFF2-40B4-BE49-F238E27FC236}">
              <a16:creationId xmlns:a16="http://schemas.microsoft.com/office/drawing/2014/main" id="{00000000-0008-0000-0100-0000C907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994" name="Picture 970" descr="AFM-BNC-ws4TE">
          <a:extLst>
            <a:ext uri="{FF2B5EF4-FFF2-40B4-BE49-F238E27FC236}">
              <a16:creationId xmlns:a16="http://schemas.microsoft.com/office/drawing/2014/main" id="{00000000-0008-0000-0100-0000CA07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995" name="Picture 971" descr="AFM-BNC-ws4TE">
          <a:extLst>
            <a:ext uri="{FF2B5EF4-FFF2-40B4-BE49-F238E27FC236}">
              <a16:creationId xmlns:a16="http://schemas.microsoft.com/office/drawing/2014/main" id="{00000000-0008-0000-0100-0000CB07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996" name="Picture 972" descr="AFM-BNC-ws4TE">
          <a:extLst>
            <a:ext uri="{FF2B5EF4-FFF2-40B4-BE49-F238E27FC236}">
              <a16:creationId xmlns:a16="http://schemas.microsoft.com/office/drawing/2014/main" id="{00000000-0008-0000-0100-0000CC07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997" name="Picture 973" descr="AFM-BNC-ws4TE">
          <a:extLst>
            <a:ext uri="{FF2B5EF4-FFF2-40B4-BE49-F238E27FC236}">
              <a16:creationId xmlns:a16="http://schemas.microsoft.com/office/drawing/2014/main" id="{00000000-0008-0000-0100-0000CD07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998" name="Picture 974" descr="AFM-BNC-ws4TE">
          <a:extLst>
            <a:ext uri="{FF2B5EF4-FFF2-40B4-BE49-F238E27FC236}">
              <a16:creationId xmlns:a16="http://schemas.microsoft.com/office/drawing/2014/main" id="{00000000-0008-0000-0100-0000CE07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69</xdr:row>
      <xdr:rowOff>0</xdr:rowOff>
    </xdr:from>
    <xdr:to>
      <xdr:col>10</xdr:col>
      <xdr:colOff>0</xdr:colOff>
      <xdr:row>70</xdr:row>
      <xdr:rowOff>0</xdr:rowOff>
    </xdr:to>
    <xdr:pic>
      <xdr:nvPicPr>
        <xdr:cNvPr id="1999" name="Picture 975" descr="AFM-BNC-ws4TE">
          <a:extLst>
            <a:ext uri="{FF2B5EF4-FFF2-40B4-BE49-F238E27FC236}">
              <a16:creationId xmlns:a16="http://schemas.microsoft.com/office/drawing/2014/main" id="{00000000-0008-0000-0100-0000CF07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2000" name="Picture 976" descr="AFM-BNC-sw4TE">
          <a:extLst>
            <a:ext uri="{FF2B5EF4-FFF2-40B4-BE49-F238E27FC236}">
              <a16:creationId xmlns:a16="http://schemas.microsoft.com/office/drawing/2014/main" id="{00000000-0008-0000-0100-0000D007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2001" name="Picture 977" descr="AFM-BNC-sw4TE">
          <a:extLst>
            <a:ext uri="{FF2B5EF4-FFF2-40B4-BE49-F238E27FC236}">
              <a16:creationId xmlns:a16="http://schemas.microsoft.com/office/drawing/2014/main" id="{00000000-0008-0000-0100-0000D107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2002" name="Picture 978" descr="AFM-BNC-sw4TE">
          <a:extLst>
            <a:ext uri="{FF2B5EF4-FFF2-40B4-BE49-F238E27FC236}">
              <a16:creationId xmlns:a16="http://schemas.microsoft.com/office/drawing/2014/main" id="{00000000-0008-0000-0100-0000D207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2003" name="Picture 979" descr="AFM-BNC-sw4TE">
          <a:extLst>
            <a:ext uri="{FF2B5EF4-FFF2-40B4-BE49-F238E27FC236}">
              <a16:creationId xmlns:a16="http://schemas.microsoft.com/office/drawing/2014/main" id="{00000000-0008-0000-0100-0000D307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2004" name="Picture 980" descr="AFM-BNC-sw4TE">
          <a:extLst>
            <a:ext uri="{FF2B5EF4-FFF2-40B4-BE49-F238E27FC236}">
              <a16:creationId xmlns:a16="http://schemas.microsoft.com/office/drawing/2014/main" id="{00000000-0008-0000-0100-0000D407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2005" name="Picture 981" descr="AFM-BNC-sw4TE">
          <a:extLst>
            <a:ext uri="{FF2B5EF4-FFF2-40B4-BE49-F238E27FC236}">
              <a16:creationId xmlns:a16="http://schemas.microsoft.com/office/drawing/2014/main" id="{00000000-0008-0000-0100-0000D507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2006" name="Picture 982" descr="AFM-BNC-sw4TE">
          <a:extLst>
            <a:ext uri="{FF2B5EF4-FFF2-40B4-BE49-F238E27FC236}">
              <a16:creationId xmlns:a16="http://schemas.microsoft.com/office/drawing/2014/main" id="{00000000-0008-0000-0100-0000D607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2007" name="Picture 983" descr="AFM-BNC-sw4TE">
          <a:extLst>
            <a:ext uri="{FF2B5EF4-FFF2-40B4-BE49-F238E27FC236}">
              <a16:creationId xmlns:a16="http://schemas.microsoft.com/office/drawing/2014/main" id="{00000000-0008-0000-0100-0000D707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69</xdr:row>
      <xdr:rowOff>0</xdr:rowOff>
    </xdr:from>
    <xdr:to>
      <xdr:col>8</xdr:col>
      <xdr:colOff>0</xdr:colOff>
      <xdr:row>70</xdr:row>
      <xdr:rowOff>0</xdr:rowOff>
    </xdr:to>
    <xdr:pic>
      <xdr:nvPicPr>
        <xdr:cNvPr id="2008" name="Picture 984" descr="AFM-BNC-sw4TE">
          <a:extLst>
            <a:ext uri="{FF2B5EF4-FFF2-40B4-BE49-F238E27FC236}">
              <a16:creationId xmlns:a16="http://schemas.microsoft.com/office/drawing/2014/main" id="{00000000-0008-0000-0100-0000D807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33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2009" name="Picture 985" descr="AFM-BNC-bl4TE">
          <a:extLst>
            <a:ext uri="{FF2B5EF4-FFF2-40B4-BE49-F238E27FC236}">
              <a16:creationId xmlns:a16="http://schemas.microsoft.com/office/drawing/2014/main" id="{00000000-0008-0000-0100-0000D907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2010" name="Picture 986" descr="AFM-BNC-bl4TE">
          <a:extLst>
            <a:ext uri="{FF2B5EF4-FFF2-40B4-BE49-F238E27FC236}">
              <a16:creationId xmlns:a16="http://schemas.microsoft.com/office/drawing/2014/main" id="{00000000-0008-0000-0100-0000DA07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2011" name="Picture 987" descr="AFM-BNC-bl4TE">
          <a:extLst>
            <a:ext uri="{FF2B5EF4-FFF2-40B4-BE49-F238E27FC236}">
              <a16:creationId xmlns:a16="http://schemas.microsoft.com/office/drawing/2014/main" id="{00000000-0008-0000-0100-0000DB07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2012" name="Picture 988" descr="AFM-BNC-bl4TE">
          <a:extLst>
            <a:ext uri="{FF2B5EF4-FFF2-40B4-BE49-F238E27FC236}">
              <a16:creationId xmlns:a16="http://schemas.microsoft.com/office/drawing/2014/main" id="{00000000-0008-0000-0100-0000DC07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2013" name="Picture 989" descr="AFM-BNC-bl4TE">
          <a:extLst>
            <a:ext uri="{FF2B5EF4-FFF2-40B4-BE49-F238E27FC236}">
              <a16:creationId xmlns:a16="http://schemas.microsoft.com/office/drawing/2014/main" id="{00000000-0008-0000-0100-0000DD07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2014" name="Picture 990" descr="AFM-BNC-bl4TE">
          <a:extLst>
            <a:ext uri="{FF2B5EF4-FFF2-40B4-BE49-F238E27FC236}">
              <a16:creationId xmlns:a16="http://schemas.microsoft.com/office/drawing/2014/main" id="{00000000-0008-0000-0100-0000DE07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2015" name="Picture 991" descr="AFM-BNC-bl4TE">
          <a:extLst>
            <a:ext uri="{FF2B5EF4-FFF2-40B4-BE49-F238E27FC236}">
              <a16:creationId xmlns:a16="http://schemas.microsoft.com/office/drawing/2014/main" id="{00000000-0008-0000-0100-0000DF07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2016" name="Picture 992" descr="AFM-BNC-bl4TE">
          <a:extLst>
            <a:ext uri="{FF2B5EF4-FFF2-40B4-BE49-F238E27FC236}">
              <a16:creationId xmlns:a16="http://schemas.microsoft.com/office/drawing/2014/main" id="{00000000-0008-0000-0100-0000E007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69</xdr:row>
      <xdr:rowOff>0</xdr:rowOff>
    </xdr:from>
    <xdr:to>
      <xdr:col>6</xdr:col>
      <xdr:colOff>0</xdr:colOff>
      <xdr:row>70</xdr:row>
      <xdr:rowOff>0</xdr:rowOff>
    </xdr:to>
    <xdr:pic>
      <xdr:nvPicPr>
        <xdr:cNvPr id="2017" name="Picture 993" descr="AFM-BNC-bl4TE">
          <a:extLst>
            <a:ext uri="{FF2B5EF4-FFF2-40B4-BE49-F238E27FC236}">
              <a16:creationId xmlns:a16="http://schemas.microsoft.com/office/drawing/2014/main" id="{00000000-0008-0000-0100-0000E107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1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2018" name="Picture 994" descr="AFM-BNC-gn4TE">
          <a:extLst>
            <a:ext uri="{FF2B5EF4-FFF2-40B4-BE49-F238E27FC236}">
              <a16:creationId xmlns:a16="http://schemas.microsoft.com/office/drawing/2014/main" id="{00000000-0008-0000-0100-0000E2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2019" name="Picture 995" descr="AFM-BNC-gn4TE">
          <a:extLst>
            <a:ext uri="{FF2B5EF4-FFF2-40B4-BE49-F238E27FC236}">
              <a16:creationId xmlns:a16="http://schemas.microsoft.com/office/drawing/2014/main" id="{00000000-0008-0000-0100-0000E3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2020" name="Picture 996" descr="AFM-BNC-gn4TE">
          <a:extLst>
            <a:ext uri="{FF2B5EF4-FFF2-40B4-BE49-F238E27FC236}">
              <a16:creationId xmlns:a16="http://schemas.microsoft.com/office/drawing/2014/main" id="{00000000-0008-0000-0100-0000E4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2021" name="Picture 997" descr="AFM-BNC-gn4TE">
          <a:extLst>
            <a:ext uri="{FF2B5EF4-FFF2-40B4-BE49-F238E27FC236}">
              <a16:creationId xmlns:a16="http://schemas.microsoft.com/office/drawing/2014/main" id="{00000000-0008-0000-0100-0000E5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2022" name="Picture 998" descr="AFM-BNC-gn4TE">
          <a:extLst>
            <a:ext uri="{FF2B5EF4-FFF2-40B4-BE49-F238E27FC236}">
              <a16:creationId xmlns:a16="http://schemas.microsoft.com/office/drawing/2014/main" id="{00000000-0008-0000-0100-0000E6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2023" name="Picture 999" descr="AFM-BNC-gn4TE">
          <a:extLst>
            <a:ext uri="{FF2B5EF4-FFF2-40B4-BE49-F238E27FC236}">
              <a16:creationId xmlns:a16="http://schemas.microsoft.com/office/drawing/2014/main" id="{00000000-0008-0000-0100-0000E7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2024" name="Picture 1000" descr="AFM-BNC-gn4TE">
          <a:extLst>
            <a:ext uri="{FF2B5EF4-FFF2-40B4-BE49-F238E27FC236}">
              <a16:creationId xmlns:a16="http://schemas.microsoft.com/office/drawing/2014/main" id="{00000000-0008-0000-0100-0000E8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2025" name="Picture 1001" descr="AFM-BNC-gn4TE">
          <a:extLst>
            <a:ext uri="{FF2B5EF4-FFF2-40B4-BE49-F238E27FC236}">
              <a16:creationId xmlns:a16="http://schemas.microsoft.com/office/drawing/2014/main" id="{00000000-0008-0000-0100-0000E9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69</xdr:row>
      <xdr:rowOff>0</xdr:rowOff>
    </xdr:from>
    <xdr:to>
      <xdr:col>4</xdr:col>
      <xdr:colOff>0</xdr:colOff>
      <xdr:row>70</xdr:row>
      <xdr:rowOff>0</xdr:rowOff>
    </xdr:to>
    <xdr:pic>
      <xdr:nvPicPr>
        <xdr:cNvPr id="2026" name="Picture 1002" descr="AFM-BNC-gn4TE">
          <a:extLst>
            <a:ext uri="{FF2B5EF4-FFF2-40B4-BE49-F238E27FC236}">
              <a16:creationId xmlns:a16="http://schemas.microsoft.com/office/drawing/2014/main" id="{00000000-0008-0000-0100-0000EA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0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2027" name="Picture 1003" descr="AFM-BNC-rt4TE">
          <a:extLst>
            <a:ext uri="{FF2B5EF4-FFF2-40B4-BE49-F238E27FC236}">
              <a16:creationId xmlns:a16="http://schemas.microsoft.com/office/drawing/2014/main" id="{00000000-0008-0000-0100-0000EB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2028" name="Picture 1004" descr="AFM-BNC-rt4TE">
          <a:extLst>
            <a:ext uri="{FF2B5EF4-FFF2-40B4-BE49-F238E27FC236}">
              <a16:creationId xmlns:a16="http://schemas.microsoft.com/office/drawing/2014/main" id="{00000000-0008-0000-0100-0000EC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2029" name="Picture 1005" descr="AFM-BNC-rt4TE">
          <a:extLst>
            <a:ext uri="{FF2B5EF4-FFF2-40B4-BE49-F238E27FC236}">
              <a16:creationId xmlns:a16="http://schemas.microsoft.com/office/drawing/2014/main" id="{00000000-0008-0000-0100-0000ED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2030" name="Picture 1006" descr="AFM-BNC-rt4TE">
          <a:extLst>
            <a:ext uri="{FF2B5EF4-FFF2-40B4-BE49-F238E27FC236}">
              <a16:creationId xmlns:a16="http://schemas.microsoft.com/office/drawing/2014/main" id="{00000000-0008-0000-0100-0000EE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2031" name="Picture 1007" descr="AFM-BNC-rt4TE">
          <a:extLst>
            <a:ext uri="{FF2B5EF4-FFF2-40B4-BE49-F238E27FC236}">
              <a16:creationId xmlns:a16="http://schemas.microsoft.com/office/drawing/2014/main" id="{00000000-0008-0000-0100-0000EF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2032" name="Picture 1008" descr="AFM-BNC-rt4TE">
          <a:extLst>
            <a:ext uri="{FF2B5EF4-FFF2-40B4-BE49-F238E27FC236}">
              <a16:creationId xmlns:a16="http://schemas.microsoft.com/office/drawing/2014/main" id="{00000000-0008-0000-0100-0000F0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2033" name="Picture 1009" descr="AFM-BNC-rt4TE">
          <a:extLst>
            <a:ext uri="{FF2B5EF4-FFF2-40B4-BE49-F238E27FC236}">
              <a16:creationId xmlns:a16="http://schemas.microsoft.com/office/drawing/2014/main" id="{00000000-0008-0000-0100-0000F1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2034" name="Picture 1010" descr="AFM-BNC-rt4TE">
          <a:extLst>
            <a:ext uri="{FF2B5EF4-FFF2-40B4-BE49-F238E27FC236}">
              <a16:creationId xmlns:a16="http://schemas.microsoft.com/office/drawing/2014/main" id="{00000000-0008-0000-0100-0000F2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69</xdr:row>
      <xdr:rowOff>0</xdr:rowOff>
    </xdr:from>
    <xdr:to>
      <xdr:col>2</xdr:col>
      <xdr:colOff>0</xdr:colOff>
      <xdr:row>70</xdr:row>
      <xdr:rowOff>0</xdr:rowOff>
    </xdr:to>
    <xdr:pic>
      <xdr:nvPicPr>
        <xdr:cNvPr id="2035" name="Picture 1011" descr="AFM-BNC-rt4TE">
          <a:extLst>
            <a:ext uri="{FF2B5EF4-FFF2-40B4-BE49-F238E27FC236}">
              <a16:creationId xmlns:a16="http://schemas.microsoft.com/office/drawing/2014/main" id="{00000000-0008-0000-0100-0000F3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7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2036" name="Picture 1012" descr="AFM-Taster rot4TE">
          <a:extLst>
            <a:ext uri="{FF2B5EF4-FFF2-40B4-BE49-F238E27FC236}">
              <a16:creationId xmlns:a16="http://schemas.microsoft.com/office/drawing/2014/main" id="{00000000-0008-0000-0100-0000F407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2037" name="Picture 1013" descr="AFM-Taster rot4TE">
          <a:extLst>
            <a:ext uri="{FF2B5EF4-FFF2-40B4-BE49-F238E27FC236}">
              <a16:creationId xmlns:a16="http://schemas.microsoft.com/office/drawing/2014/main" id="{00000000-0008-0000-0100-0000F507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2038" name="Picture 1014" descr="AFM-Taster rot4TE">
          <a:extLst>
            <a:ext uri="{FF2B5EF4-FFF2-40B4-BE49-F238E27FC236}">
              <a16:creationId xmlns:a16="http://schemas.microsoft.com/office/drawing/2014/main" id="{00000000-0008-0000-0100-0000F607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2039" name="Picture 1015" descr="AFM-Taster rot4TE">
          <a:extLst>
            <a:ext uri="{FF2B5EF4-FFF2-40B4-BE49-F238E27FC236}">
              <a16:creationId xmlns:a16="http://schemas.microsoft.com/office/drawing/2014/main" id="{00000000-0008-0000-0100-0000F707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2040" name="Picture 1016" descr="AFM-Taster rot4TE">
          <a:extLst>
            <a:ext uri="{FF2B5EF4-FFF2-40B4-BE49-F238E27FC236}">
              <a16:creationId xmlns:a16="http://schemas.microsoft.com/office/drawing/2014/main" id="{00000000-0008-0000-0100-0000F807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2041" name="Picture 1017" descr="AFM-Taster rot4TE">
          <a:extLst>
            <a:ext uri="{FF2B5EF4-FFF2-40B4-BE49-F238E27FC236}">
              <a16:creationId xmlns:a16="http://schemas.microsoft.com/office/drawing/2014/main" id="{00000000-0008-0000-0100-0000F907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2042" name="Picture 1018" descr="AFM-Taster rot4TE">
          <a:extLst>
            <a:ext uri="{FF2B5EF4-FFF2-40B4-BE49-F238E27FC236}">
              <a16:creationId xmlns:a16="http://schemas.microsoft.com/office/drawing/2014/main" id="{00000000-0008-0000-0100-0000FA07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2043" name="Picture 1019" descr="AFM-Taster rot4TE">
          <a:extLst>
            <a:ext uri="{FF2B5EF4-FFF2-40B4-BE49-F238E27FC236}">
              <a16:creationId xmlns:a16="http://schemas.microsoft.com/office/drawing/2014/main" id="{00000000-0008-0000-0100-0000FB07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79</xdr:row>
      <xdr:rowOff>0</xdr:rowOff>
    </xdr:from>
    <xdr:to>
      <xdr:col>2</xdr:col>
      <xdr:colOff>0</xdr:colOff>
      <xdr:row>80</xdr:row>
      <xdr:rowOff>0</xdr:rowOff>
    </xdr:to>
    <xdr:pic>
      <xdr:nvPicPr>
        <xdr:cNvPr id="2044" name="Picture 1020" descr="AFM-Taster rot4TE">
          <a:extLst>
            <a:ext uri="{FF2B5EF4-FFF2-40B4-BE49-F238E27FC236}">
              <a16:creationId xmlns:a16="http://schemas.microsoft.com/office/drawing/2014/main" id="{00000000-0008-0000-0100-0000FC07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4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2045" name="Picture 1021" descr="AFM-Taster Grün4TE">
          <a:extLst>
            <a:ext uri="{FF2B5EF4-FFF2-40B4-BE49-F238E27FC236}">
              <a16:creationId xmlns:a16="http://schemas.microsoft.com/office/drawing/2014/main" id="{00000000-0008-0000-0100-0000FD07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2046" name="Picture 1022" descr="AFM-Taster Grün4TE">
          <a:extLst>
            <a:ext uri="{FF2B5EF4-FFF2-40B4-BE49-F238E27FC236}">
              <a16:creationId xmlns:a16="http://schemas.microsoft.com/office/drawing/2014/main" id="{00000000-0008-0000-0100-0000FE07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2047" name="Picture 1023" descr="AFM-Taster Grün4TE">
          <a:extLst>
            <a:ext uri="{FF2B5EF4-FFF2-40B4-BE49-F238E27FC236}">
              <a16:creationId xmlns:a16="http://schemas.microsoft.com/office/drawing/2014/main" id="{00000000-0008-0000-0100-0000FF07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4096" name="Picture 1024" descr="AFM-Taster Grün4TE">
          <a:extLst>
            <a:ext uri="{FF2B5EF4-FFF2-40B4-BE49-F238E27FC236}">
              <a16:creationId xmlns:a16="http://schemas.microsoft.com/office/drawing/2014/main" id="{00000000-0008-0000-0100-0000001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4097" name="Picture 1025" descr="AFM-Taster Grün4TE">
          <a:extLst>
            <a:ext uri="{FF2B5EF4-FFF2-40B4-BE49-F238E27FC236}">
              <a16:creationId xmlns:a16="http://schemas.microsoft.com/office/drawing/2014/main" id="{00000000-0008-0000-0100-0000011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4098" name="Picture 1026" descr="AFM-Taster Grün4TE">
          <a:extLst>
            <a:ext uri="{FF2B5EF4-FFF2-40B4-BE49-F238E27FC236}">
              <a16:creationId xmlns:a16="http://schemas.microsoft.com/office/drawing/2014/main" id="{00000000-0008-0000-0100-0000021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4099" name="Picture 1027" descr="AFM-Taster Grün4TE">
          <a:extLst>
            <a:ext uri="{FF2B5EF4-FFF2-40B4-BE49-F238E27FC236}">
              <a16:creationId xmlns:a16="http://schemas.microsoft.com/office/drawing/2014/main" id="{00000000-0008-0000-0100-0000031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4100" name="Picture 1028" descr="AFM-Taster Grün4TE">
          <a:extLst>
            <a:ext uri="{FF2B5EF4-FFF2-40B4-BE49-F238E27FC236}">
              <a16:creationId xmlns:a16="http://schemas.microsoft.com/office/drawing/2014/main" id="{00000000-0008-0000-0100-0000041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79</xdr:row>
      <xdr:rowOff>0</xdr:rowOff>
    </xdr:from>
    <xdr:to>
      <xdr:col>8</xdr:col>
      <xdr:colOff>0</xdr:colOff>
      <xdr:row>80</xdr:row>
      <xdr:rowOff>0</xdr:rowOff>
    </xdr:to>
    <xdr:pic>
      <xdr:nvPicPr>
        <xdr:cNvPr id="4101" name="Picture 1029" descr="AFM-Taster Grün4TE">
          <a:extLst>
            <a:ext uri="{FF2B5EF4-FFF2-40B4-BE49-F238E27FC236}">
              <a16:creationId xmlns:a16="http://schemas.microsoft.com/office/drawing/2014/main" id="{00000000-0008-0000-0100-0000051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33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4102" name="Picture 1030" descr="AFM-Durchführung_RU_4TE">
          <a:extLst>
            <a:ext uri="{FF2B5EF4-FFF2-40B4-BE49-F238E27FC236}">
              <a16:creationId xmlns:a16="http://schemas.microsoft.com/office/drawing/2014/main" id="{00000000-0008-0000-0100-0000061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4103" name="Picture 1031" descr="AFM-Durchführung_RU_4TE">
          <a:extLst>
            <a:ext uri="{FF2B5EF4-FFF2-40B4-BE49-F238E27FC236}">
              <a16:creationId xmlns:a16="http://schemas.microsoft.com/office/drawing/2014/main" id="{00000000-0008-0000-0100-0000071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4104" name="Picture 1032" descr="AFM-Durchführung_RU_4TE">
          <a:extLst>
            <a:ext uri="{FF2B5EF4-FFF2-40B4-BE49-F238E27FC236}">
              <a16:creationId xmlns:a16="http://schemas.microsoft.com/office/drawing/2014/main" id="{00000000-0008-0000-0100-0000081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4105" name="Picture 1033" descr="AFM-Durchführung_RU_4TE">
          <a:extLst>
            <a:ext uri="{FF2B5EF4-FFF2-40B4-BE49-F238E27FC236}">
              <a16:creationId xmlns:a16="http://schemas.microsoft.com/office/drawing/2014/main" id="{00000000-0008-0000-0100-0000091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4106" name="Picture 1034" descr="AFM-Durchführung_RU_4TE">
          <a:extLst>
            <a:ext uri="{FF2B5EF4-FFF2-40B4-BE49-F238E27FC236}">
              <a16:creationId xmlns:a16="http://schemas.microsoft.com/office/drawing/2014/main" id="{00000000-0008-0000-0100-00000A1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4107" name="Picture 1035" descr="AFM-Durchführung_RU_4TE">
          <a:extLst>
            <a:ext uri="{FF2B5EF4-FFF2-40B4-BE49-F238E27FC236}">
              <a16:creationId xmlns:a16="http://schemas.microsoft.com/office/drawing/2014/main" id="{00000000-0008-0000-0100-00000B1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4108" name="Picture 1036" descr="AFM-Durchführung_RU_4TE">
          <a:extLst>
            <a:ext uri="{FF2B5EF4-FFF2-40B4-BE49-F238E27FC236}">
              <a16:creationId xmlns:a16="http://schemas.microsoft.com/office/drawing/2014/main" id="{00000000-0008-0000-0100-00000C1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4109" name="Picture 1037" descr="AFM-Durchführung_RU_4TE">
          <a:extLst>
            <a:ext uri="{FF2B5EF4-FFF2-40B4-BE49-F238E27FC236}">
              <a16:creationId xmlns:a16="http://schemas.microsoft.com/office/drawing/2014/main" id="{00000000-0008-0000-0100-00000D1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89</xdr:row>
      <xdr:rowOff>0</xdr:rowOff>
    </xdr:from>
    <xdr:to>
      <xdr:col>6</xdr:col>
      <xdr:colOff>0</xdr:colOff>
      <xdr:row>90</xdr:row>
      <xdr:rowOff>0</xdr:rowOff>
    </xdr:to>
    <xdr:pic>
      <xdr:nvPicPr>
        <xdr:cNvPr id="4110" name="Picture 1038" descr="AFM-Durchführung_RU_4TE">
          <a:extLst>
            <a:ext uri="{FF2B5EF4-FFF2-40B4-BE49-F238E27FC236}">
              <a16:creationId xmlns:a16="http://schemas.microsoft.com/office/drawing/2014/main" id="{00000000-0008-0000-0100-00000E1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571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4111" name="Picture 1039" descr="AFM-Durchführung_LU-RO_4TE">
          <a:extLst>
            <a:ext uri="{FF2B5EF4-FFF2-40B4-BE49-F238E27FC236}">
              <a16:creationId xmlns:a16="http://schemas.microsoft.com/office/drawing/2014/main" id="{00000000-0008-0000-0100-00000F1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4112" name="Picture 1040" descr="AFM-Durchführung_LU-RO_4TE">
          <a:extLst>
            <a:ext uri="{FF2B5EF4-FFF2-40B4-BE49-F238E27FC236}">
              <a16:creationId xmlns:a16="http://schemas.microsoft.com/office/drawing/2014/main" id="{00000000-0008-0000-0100-0000101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4113" name="Picture 1041" descr="AFM-Durchführung_LU-RO_4TE">
          <a:extLst>
            <a:ext uri="{FF2B5EF4-FFF2-40B4-BE49-F238E27FC236}">
              <a16:creationId xmlns:a16="http://schemas.microsoft.com/office/drawing/2014/main" id="{00000000-0008-0000-0100-0000111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4114" name="Picture 1042" descr="AFM-Durchführung_LU-RO_4TE">
          <a:extLst>
            <a:ext uri="{FF2B5EF4-FFF2-40B4-BE49-F238E27FC236}">
              <a16:creationId xmlns:a16="http://schemas.microsoft.com/office/drawing/2014/main" id="{00000000-0008-0000-0100-0000121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4115" name="Picture 1043" descr="AFM-Durchführung_LU-RO_4TE">
          <a:extLst>
            <a:ext uri="{FF2B5EF4-FFF2-40B4-BE49-F238E27FC236}">
              <a16:creationId xmlns:a16="http://schemas.microsoft.com/office/drawing/2014/main" id="{00000000-0008-0000-0100-0000131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4116" name="Picture 1044" descr="AFM-Durchführung_LU-RO_4TE">
          <a:extLst>
            <a:ext uri="{FF2B5EF4-FFF2-40B4-BE49-F238E27FC236}">
              <a16:creationId xmlns:a16="http://schemas.microsoft.com/office/drawing/2014/main" id="{00000000-0008-0000-0100-0000141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4117" name="Picture 1045" descr="AFM-Durchführung_LU-RO_4TE">
          <a:extLst>
            <a:ext uri="{FF2B5EF4-FFF2-40B4-BE49-F238E27FC236}">
              <a16:creationId xmlns:a16="http://schemas.microsoft.com/office/drawing/2014/main" id="{00000000-0008-0000-0100-0000151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4118" name="Picture 1046" descr="AFM-Durchführung_LU-RO_4TE">
          <a:extLst>
            <a:ext uri="{FF2B5EF4-FFF2-40B4-BE49-F238E27FC236}">
              <a16:creationId xmlns:a16="http://schemas.microsoft.com/office/drawing/2014/main" id="{00000000-0008-0000-0100-0000161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0</xdr:colOff>
      <xdr:row>89</xdr:row>
      <xdr:rowOff>0</xdr:rowOff>
    </xdr:from>
    <xdr:to>
      <xdr:col>8</xdr:col>
      <xdr:colOff>0</xdr:colOff>
      <xdr:row>90</xdr:row>
      <xdr:rowOff>0</xdr:rowOff>
    </xdr:to>
    <xdr:pic>
      <xdr:nvPicPr>
        <xdr:cNvPr id="4119" name="Picture 1047" descr="AFM-Durchführung_LU-RO_4TE">
          <a:extLst>
            <a:ext uri="{FF2B5EF4-FFF2-40B4-BE49-F238E27FC236}">
              <a16:creationId xmlns:a16="http://schemas.microsoft.com/office/drawing/2014/main" id="{00000000-0008-0000-0100-0000171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333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4120" name="Picture 1048" descr="AFM-Durchführung_LO-RU_4TE">
          <a:extLst>
            <a:ext uri="{FF2B5EF4-FFF2-40B4-BE49-F238E27FC236}">
              <a16:creationId xmlns:a16="http://schemas.microsoft.com/office/drawing/2014/main" id="{00000000-0008-0000-0100-0000181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4121" name="Picture 1049" descr="AFM-Durchführung_LO-RU_4TE">
          <a:extLst>
            <a:ext uri="{FF2B5EF4-FFF2-40B4-BE49-F238E27FC236}">
              <a16:creationId xmlns:a16="http://schemas.microsoft.com/office/drawing/2014/main" id="{00000000-0008-0000-0100-0000191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4122" name="Picture 1050" descr="AFM-Durchführung_LO-RU_4TE">
          <a:extLst>
            <a:ext uri="{FF2B5EF4-FFF2-40B4-BE49-F238E27FC236}">
              <a16:creationId xmlns:a16="http://schemas.microsoft.com/office/drawing/2014/main" id="{00000000-0008-0000-0100-00001A1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4123" name="Picture 1051" descr="AFM-Durchführung_LO-RU_4TE">
          <a:extLst>
            <a:ext uri="{FF2B5EF4-FFF2-40B4-BE49-F238E27FC236}">
              <a16:creationId xmlns:a16="http://schemas.microsoft.com/office/drawing/2014/main" id="{00000000-0008-0000-0100-00001B1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4124" name="Picture 1052" descr="AFM-Durchführung_LO-RU_4TE">
          <a:extLst>
            <a:ext uri="{FF2B5EF4-FFF2-40B4-BE49-F238E27FC236}">
              <a16:creationId xmlns:a16="http://schemas.microsoft.com/office/drawing/2014/main" id="{00000000-0008-0000-0100-00001C1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4125" name="Picture 1053" descr="AFM-Durchführung_LO-RU_4TE">
          <a:extLst>
            <a:ext uri="{FF2B5EF4-FFF2-40B4-BE49-F238E27FC236}">
              <a16:creationId xmlns:a16="http://schemas.microsoft.com/office/drawing/2014/main" id="{00000000-0008-0000-0100-00001D1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4126" name="Picture 1054" descr="AFM-Durchführung_LO-RU_4TE">
          <a:extLst>
            <a:ext uri="{FF2B5EF4-FFF2-40B4-BE49-F238E27FC236}">
              <a16:creationId xmlns:a16="http://schemas.microsoft.com/office/drawing/2014/main" id="{00000000-0008-0000-0100-00001E1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4127" name="Picture 1055" descr="AFM-Durchführung_LO-RU_4TE">
          <a:extLst>
            <a:ext uri="{FF2B5EF4-FFF2-40B4-BE49-F238E27FC236}">
              <a16:creationId xmlns:a16="http://schemas.microsoft.com/office/drawing/2014/main" id="{00000000-0008-0000-0100-00001F1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89</xdr:row>
      <xdr:rowOff>0</xdr:rowOff>
    </xdr:from>
    <xdr:to>
      <xdr:col>10</xdr:col>
      <xdr:colOff>0</xdr:colOff>
      <xdr:row>90</xdr:row>
      <xdr:rowOff>0</xdr:rowOff>
    </xdr:to>
    <xdr:pic>
      <xdr:nvPicPr>
        <xdr:cNvPr id="4128" name="Picture 1056" descr="AFM-Durchführung_LO-RU_4TE">
          <a:extLst>
            <a:ext uri="{FF2B5EF4-FFF2-40B4-BE49-F238E27FC236}">
              <a16:creationId xmlns:a16="http://schemas.microsoft.com/office/drawing/2014/main" id="{00000000-0008-0000-0100-0000201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095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4129" name="Picture 1057" descr="AFM-Durchführung_LU_4TE">
          <a:extLst>
            <a:ext uri="{FF2B5EF4-FFF2-40B4-BE49-F238E27FC236}">
              <a16:creationId xmlns:a16="http://schemas.microsoft.com/office/drawing/2014/main" id="{00000000-0008-0000-0100-0000211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4130" name="Picture 1058" descr="AFM-Durchführung_LU_4TE">
          <a:extLst>
            <a:ext uri="{FF2B5EF4-FFF2-40B4-BE49-F238E27FC236}">
              <a16:creationId xmlns:a16="http://schemas.microsoft.com/office/drawing/2014/main" id="{00000000-0008-0000-0100-0000221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4131" name="Picture 1059" descr="AFM-Durchführung_LU_4TE">
          <a:extLst>
            <a:ext uri="{FF2B5EF4-FFF2-40B4-BE49-F238E27FC236}">
              <a16:creationId xmlns:a16="http://schemas.microsoft.com/office/drawing/2014/main" id="{00000000-0008-0000-0100-0000231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4132" name="Picture 1060" descr="AFM-Durchführung_LU_4TE">
          <a:extLst>
            <a:ext uri="{FF2B5EF4-FFF2-40B4-BE49-F238E27FC236}">
              <a16:creationId xmlns:a16="http://schemas.microsoft.com/office/drawing/2014/main" id="{00000000-0008-0000-0100-0000241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4133" name="Picture 1061" descr="AFM-Durchführung_LU_4TE">
          <a:extLst>
            <a:ext uri="{FF2B5EF4-FFF2-40B4-BE49-F238E27FC236}">
              <a16:creationId xmlns:a16="http://schemas.microsoft.com/office/drawing/2014/main" id="{00000000-0008-0000-0100-0000251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4134" name="Picture 1062" descr="AFM-Durchführung_LU_4TE">
          <a:extLst>
            <a:ext uri="{FF2B5EF4-FFF2-40B4-BE49-F238E27FC236}">
              <a16:creationId xmlns:a16="http://schemas.microsoft.com/office/drawing/2014/main" id="{00000000-0008-0000-0100-0000261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4135" name="Picture 1063" descr="AFM-Durchführung_LU_4TE">
          <a:extLst>
            <a:ext uri="{FF2B5EF4-FFF2-40B4-BE49-F238E27FC236}">
              <a16:creationId xmlns:a16="http://schemas.microsoft.com/office/drawing/2014/main" id="{00000000-0008-0000-0100-0000271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4136" name="Picture 1064" descr="AFM-Durchführung_LU_4TE">
          <a:extLst>
            <a:ext uri="{FF2B5EF4-FFF2-40B4-BE49-F238E27FC236}">
              <a16:creationId xmlns:a16="http://schemas.microsoft.com/office/drawing/2014/main" id="{00000000-0008-0000-0100-0000281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89</xdr:row>
      <xdr:rowOff>0</xdr:rowOff>
    </xdr:from>
    <xdr:to>
      <xdr:col>12</xdr:col>
      <xdr:colOff>0</xdr:colOff>
      <xdr:row>90</xdr:row>
      <xdr:rowOff>0</xdr:rowOff>
    </xdr:to>
    <xdr:pic>
      <xdr:nvPicPr>
        <xdr:cNvPr id="4137" name="Picture 1065" descr="AFM-Durchführung_LU_4TE">
          <a:extLst>
            <a:ext uri="{FF2B5EF4-FFF2-40B4-BE49-F238E27FC236}">
              <a16:creationId xmlns:a16="http://schemas.microsoft.com/office/drawing/2014/main" id="{00000000-0008-0000-0100-0000291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857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4138" name="Picture 1066" descr="grafik61">
          <a:extLst>
            <a:ext uri="{FF2B5EF4-FFF2-40B4-BE49-F238E27FC236}">
              <a16:creationId xmlns:a16="http://schemas.microsoft.com/office/drawing/2014/main" id="{00000000-0008-0000-0100-00002A1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4139" name="Picture 1067" descr="grafik61">
          <a:extLst>
            <a:ext uri="{FF2B5EF4-FFF2-40B4-BE49-F238E27FC236}">
              <a16:creationId xmlns:a16="http://schemas.microsoft.com/office/drawing/2014/main" id="{00000000-0008-0000-0100-00002B1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4140" name="Picture 1068" descr="grafik61">
          <a:extLst>
            <a:ext uri="{FF2B5EF4-FFF2-40B4-BE49-F238E27FC236}">
              <a16:creationId xmlns:a16="http://schemas.microsoft.com/office/drawing/2014/main" id="{00000000-0008-0000-0100-00002C1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4141" name="Picture 1069" descr="grafik61">
          <a:extLst>
            <a:ext uri="{FF2B5EF4-FFF2-40B4-BE49-F238E27FC236}">
              <a16:creationId xmlns:a16="http://schemas.microsoft.com/office/drawing/2014/main" id="{00000000-0008-0000-0100-00002D1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4142" name="Picture 1070" descr="grafik61">
          <a:extLst>
            <a:ext uri="{FF2B5EF4-FFF2-40B4-BE49-F238E27FC236}">
              <a16:creationId xmlns:a16="http://schemas.microsoft.com/office/drawing/2014/main" id="{00000000-0008-0000-0100-00002E1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4143" name="Picture 1071" descr="grafik61">
          <a:extLst>
            <a:ext uri="{FF2B5EF4-FFF2-40B4-BE49-F238E27FC236}">
              <a16:creationId xmlns:a16="http://schemas.microsoft.com/office/drawing/2014/main" id="{00000000-0008-0000-0100-00002F1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4144" name="Picture 1072" descr="grafik61">
          <a:extLst>
            <a:ext uri="{FF2B5EF4-FFF2-40B4-BE49-F238E27FC236}">
              <a16:creationId xmlns:a16="http://schemas.microsoft.com/office/drawing/2014/main" id="{00000000-0008-0000-0100-0000301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4145" name="Picture 1073" descr="grafik61">
          <a:extLst>
            <a:ext uri="{FF2B5EF4-FFF2-40B4-BE49-F238E27FC236}">
              <a16:creationId xmlns:a16="http://schemas.microsoft.com/office/drawing/2014/main" id="{00000000-0008-0000-0100-0000311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89</xdr:row>
      <xdr:rowOff>0</xdr:rowOff>
    </xdr:from>
    <xdr:to>
      <xdr:col>14</xdr:col>
      <xdr:colOff>0</xdr:colOff>
      <xdr:row>90</xdr:row>
      <xdr:rowOff>0</xdr:rowOff>
    </xdr:to>
    <xdr:pic>
      <xdr:nvPicPr>
        <xdr:cNvPr id="4146" name="Picture 1074" descr="grafik61">
          <a:extLst>
            <a:ext uri="{FF2B5EF4-FFF2-40B4-BE49-F238E27FC236}">
              <a16:creationId xmlns:a16="http://schemas.microsoft.com/office/drawing/2014/main" id="{00000000-0008-0000-0100-0000321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619875" y="145732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4147" name="Picture 1075" descr="grafik61">
          <a:extLst>
            <a:ext uri="{FF2B5EF4-FFF2-40B4-BE49-F238E27FC236}">
              <a16:creationId xmlns:a16="http://schemas.microsoft.com/office/drawing/2014/main" id="{00000000-0008-0000-0100-000033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4148" name="Picture 1076" descr="grafik61">
          <a:extLst>
            <a:ext uri="{FF2B5EF4-FFF2-40B4-BE49-F238E27FC236}">
              <a16:creationId xmlns:a16="http://schemas.microsoft.com/office/drawing/2014/main" id="{00000000-0008-0000-0100-000034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4149" name="Picture 1077" descr="grafik61">
          <a:extLst>
            <a:ext uri="{FF2B5EF4-FFF2-40B4-BE49-F238E27FC236}">
              <a16:creationId xmlns:a16="http://schemas.microsoft.com/office/drawing/2014/main" id="{00000000-0008-0000-0100-000035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4150" name="Picture 1078" descr="grafik61">
          <a:extLst>
            <a:ext uri="{FF2B5EF4-FFF2-40B4-BE49-F238E27FC236}">
              <a16:creationId xmlns:a16="http://schemas.microsoft.com/office/drawing/2014/main" id="{00000000-0008-0000-0100-000036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4151" name="Picture 1079" descr="grafik61">
          <a:extLst>
            <a:ext uri="{FF2B5EF4-FFF2-40B4-BE49-F238E27FC236}">
              <a16:creationId xmlns:a16="http://schemas.microsoft.com/office/drawing/2014/main" id="{00000000-0008-0000-0100-000037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4152" name="Picture 1080" descr="grafik61">
          <a:extLst>
            <a:ext uri="{FF2B5EF4-FFF2-40B4-BE49-F238E27FC236}">
              <a16:creationId xmlns:a16="http://schemas.microsoft.com/office/drawing/2014/main" id="{00000000-0008-0000-0100-000038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4153" name="Picture 1081" descr="grafik61">
          <a:extLst>
            <a:ext uri="{FF2B5EF4-FFF2-40B4-BE49-F238E27FC236}">
              <a16:creationId xmlns:a16="http://schemas.microsoft.com/office/drawing/2014/main" id="{00000000-0008-0000-0100-000039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4154" name="Picture 1082" descr="grafik61">
          <a:extLst>
            <a:ext uri="{FF2B5EF4-FFF2-40B4-BE49-F238E27FC236}">
              <a16:creationId xmlns:a16="http://schemas.microsoft.com/office/drawing/2014/main" id="{00000000-0008-0000-0100-00003A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89</xdr:row>
      <xdr:rowOff>0</xdr:rowOff>
    </xdr:from>
    <xdr:to>
      <xdr:col>17</xdr:col>
      <xdr:colOff>0</xdr:colOff>
      <xdr:row>90</xdr:row>
      <xdr:rowOff>0</xdr:rowOff>
    </xdr:to>
    <xdr:pic>
      <xdr:nvPicPr>
        <xdr:cNvPr id="4155" name="Picture 1083" descr="grafik61">
          <a:extLst>
            <a:ext uri="{FF2B5EF4-FFF2-40B4-BE49-F238E27FC236}">
              <a16:creationId xmlns:a16="http://schemas.microsoft.com/office/drawing/2014/main" id="{00000000-0008-0000-0100-00003B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381875" y="145732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4156" name="Picture 1084" descr="grafik61">
          <a:extLst>
            <a:ext uri="{FF2B5EF4-FFF2-40B4-BE49-F238E27FC236}">
              <a16:creationId xmlns:a16="http://schemas.microsoft.com/office/drawing/2014/main" id="{00000000-0008-0000-0100-00003C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4157" name="Picture 1085" descr="grafik61">
          <a:extLst>
            <a:ext uri="{FF2B5EF4-FFF2-40B4-BE49-F238E27FC236}">
              <a16:creationId xmlns:a16="http://schemas.microsoft.com/office/drawing/2014/main" id="{00000000-0008-0000-0100-00003D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4158" name="Picture 1086" descr="grafik61">
          <a:extLst>
            <a:ext uri="{FF2B5EF4-FFF2-40B4-BE49-F238E27FC236}">
              <a16:creationId xmlns:a16="http://schemas.microsoft.com/office/drawing/2014/main" id="{00000000-0008-0000-0100-00003E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4159" name="Picture 1087" descr="grafik61">
          <a:extLst>
            <a:ext uri="{FF2B5EF4-FFF2-40B4-BE49-F238E27FC236}">
              <a16:creationId xmlns:a16="http://schemas.microsoft.com/office/drawing/2014/main" id="{00000000-0008-0000-0100-00003F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4160" name="Picture 1088" descr="grafik61">
          <a:extLst>
            <a:ext uri="{FF2B5EF4-FFF2-40B4-BE49-F238E27FC236}">
              <a16:creationId xmlns:a16="http://schemas.microsoft.com/office/drawing/2014/main" id="{00000000-0008-0000-0100-000040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4161" name="Picture 1089" descr="grafik61">
          <a:extLst>
            <a:ext uri="{FF2B5EF4-FFF2-40B4-BE49-F238E27FC236}">
              <a16:creationId xmlns:a16="http://schemas.microsoft.com/office/drawing/2014/main" id="{00000000-0008-0000-0100-000041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4162" name="Picture 1090" descr="grafik61">
          <a:extLst>
            <a:ext uri="{FF2B5EF4-FFF2-40B4-BE49-F238E27FC236}">
              <a16:creationId xmlns:a16="http://schemas.microsoft.com/office/drawing/2014/main" id="{00000000-0008-0000-0100-000042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4163" name="Picture 1091" descr="grafik61">
          <a:extLst>
            <a:ext uri="{FF2B5EF4-FFF2-40B4-BE49-F238E27FC236}">
              <a16:creationId xmlns:a16="http://schemas.microsoft.com/office/drawing/2014/main" id="{00000000-0008-0000-0100-000043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89</xdr:row>
      <xdr:rowOff>0</xdr:rowOff>
    </xdr:from>
    <xdr:to>
      <xdr:col>20</xdr:col>
      <xdr:colOff>0</xdr:colOff>
      <xdr:row>90</xdr:row>
      <xdr:rowOff>0</xdr:rowOff>
    </xdr:to>
    <xdr:pic>
      <xdr:nvPicPr>
        <xdr:cNvPr id="4164" name="Picture 1092" descr="grafik61">
          <a:extLst>
            <a:ext uri="{FF2B5EF4-FFF2-40B4-BE49-F238E27FC236}">
              <a16:creationId xmlns:a16="http://schemas.microsoft.com/office/drawing/2014/main" id="{00000000-0008-0000-0100-0000441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43875" y="14573250"/>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4165" name="Picture 1093" descr="grafik61">
          <a:extLst>
            <a:ext uri="{FF2B5EF4-FFF2-40B4-BE49-F238E27FC236}">
              <a16:creationId xmlns:a16="http://schemas.microsoft.com/office/drawing/2014/main" id="{00000000-0008-0000-0100-0000451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4166" name="Picture 1094" descr="grafik61">
          <a:extLst>
            <a:ext uri="{FF2B5EF4-FFF2-40B4-BE49-F238E27FC236}">
              <a16:creationId xmlns:a16="http://schemas.microsoft.com/office/drawing/2014/main" id="{00000000-0008-0000-0100-0000461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4167" name="Picture 1095" descr="grafik61">
          <a:extLst>
            <a:ext uri="{FF2B5EF4-FFF2-40B4-BE49-F238E27FC236}">
              <a16:creationId xmlns:a16="http://schemas.microsoft.com/office/drawing/2014/main" id="{00000000-0008-0000-0100-0000471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4168" name="Picture 1096" descr="grafik61">
          <a:extLst>
            <a:ext uri="{FF2B5EF4-FFF2-40B4-BE49-F238E27FC236}">
              <a16:creationId xmlns:a16="http://schemas.microsoft.com/office/drawing/2014/main" id="{00000000-0008-0000-0100-0000481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4169" name="Picture 1097" descr="grafik61">
          <a:extLst>
            <a:ext uri="{FF2B5EF4-FFF2-40B4-BE49-F238E27FC236}">
              <a16:creationId xmlns:a16="http://schemas.microsoft.com/office/drawing/2014/main" id="{00000000-0008-0000-0100-0000491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4170" name="Picture 1098" descr="grafik61">
          <a:extLst>
            <a:ext uri="{FF2B5EF4-FFF2-40B4-BE49-F238E27FC236}">
              <a16:creationId xmlns:a16="http://schemas.microsoft.com/office/drawing/2014/main" id="{00000000-0008-0000-0100-00004A1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4171" name="Picture 1099" descr="grafik61">
          <a:extLst>
            <a:ext uri="{FF2B5EF4-FFF2-40B4-BE49-F238E27FC236}">
              <a16:creationId xmlns:a16="http://schemas.microsoft.com/office/drawing/2014/main" id="{00000000-0008-0000-0100-00004B1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4172" name="Picture 1100" descr="grafik61">
          <a:extLst>
            <a:ext uri="{FF2B5EF4-FFF2-40B4-BE49-F238E27FC236}">
              <a16:creationId xmlns:a16="http://schemas.microsoft.com/office/drawing/2014/main" id="{00000000-0008-0000-0100-00004C1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0</xdr:colOff>
      <xdr:row>89</xdr:row>
      <xdr:rowOff>0</xdr:rowOff>
    </xdr:from>
    <xdr:to>
      <xdr:col>25</xdr:col>
      <xdr:colOff>0</xdr:colOff>
      <xdr:row>90</xdr:row>
      <xdr:rowOff>0</xdr:rowOff>
    </xdr:to>
    <xdr:pic>
      <xdr:nvPicPr>
        <xdr:cNvPr id="4173" name="Picture 1101" descr="grafik61">
          <a:extLst>
            <a:ext uri="{FF2B5EF4-FFF2-40B4-BE49-F238E27FC236}">
              <a16:creationId xmlns:a16="http://schemas.microsoft.com/office/drawing/2014/main" id="{00000000-0008-0000-0100-00004D1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67875" y="14573250"/>
          <a:ext cx="1524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2</xdr:col>
      <xdr:colOff>0</xdr:colOff>
      <xdr:row>99</xdr:row>
      <xdr:rowOff>0</xdr:rowOff>
    </xdr:from>
    <xdr:to>
      <xdr:col>3</xdr:col>
      <xdr:colOff>0</xdr:colOff>
      <xdr:row>100</xdr:row>
      <xdr:rowOff>0</xdr:rowOff>
    </xdr:to>
    <xdr:pic>
      <xdr:nvPicPr>
        <xdr:cNvPr id="4194" name="Picture 1122" descr="AFM-VGA-St4TE">
          <a:extLst>
            <a:ext uri="{FF2B5EF4-FFF2-40B4-BE49-F238E27FC236}">
              <a16:creationId xmlns:a16="http://schemas.microsoft.com/office/drawing/2014/main" id="{00000000-0008-0000-0100-0000621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431676" y="1619250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99</xdr:row>
      <xdr:rowOff>0</xdr:rowOff>
    </xdr:from>
    <xdr:to>
      <xdr:col>2</xdr:col>
      <xdr:colOff>0</xdr:colOff>
      <xdr:row>100</xdr:row>
      <xdr:rowOff>0</xdr:rowOff>
    </xdr:to>
    <xdr:pic>
      <xdr:nvPicPr>
        <xdr:cNvPr id="4195" name="Picture 1123" descr="AFM-VGA-Bu4TE">
          <a:extLst>
            <a:ext uri="{FF2B5EF4-FFF2-40B4-BE49-F238E27FC236}">
              <a16:creationId xmlns:a16="http://schemas.microsoft.com/office/drawing/2014/main" id="{00000000-0008-0000-0100-0000631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047875" y="1641157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79</xdr:row>
      <xdr:rowOff>0</xdr:rowOff>
    </xdr:from>
    <xdr:to>
      <xdr:col>6</xdr:col>
      <xdr:colOff>0</xdr:colOff>
      <xdr:row>80</xdr:row>
      <xdr:rowOff>0</xdr:rowOff>
    </xdr:to>
    <xdr:pic>
      <xdr:nvPicPr>
        <xdr:cNvPr id="4330" name="Picture 1258" descr="AFM-Taster rot4TE">
          <a:extLst>
            <a:ext uri="{FF2B5EF4-FFF2-40B4-BE49-F238E27FC236}">
              <a16:creationId xmlns:a16="http://schemas.microsoft.com/office/drawing/2014/main" id="{00000000-0008-0000-0100-0000EA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79</xdr:row>
      <xdr:rowOff>0</xdr:rowOff>
    </xdr:from>
    <xdr:to>
      <xdr:col>6</xdr:col>
      <xdr:colOff>0</xdr:colOff>
      <xdr:row>80</xdr:row>
      <xdr:rowOff>0</xdr:rowOff>
    </xdr:to>
    <xdr:pic>
      <xdr:nvPicPr>
        <xdr:cNvPr id="4341" name="Picture 1269" descr="AFM-Taster rot4TE">
          <a:extLst>
            <a:ext uri="{FF2B5EF4-FFF2-40B4-BE49-F238E27FC236}">
              <a16:creationId xmlns:a16="http://schemas.microsoft.com/office/drawing/2014/main" id="{00000000-0008-0000-0100-0000F5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79</xdr:row>
      <xdr:rowOff>0</xdr:rowOff>
    </xdr:from>
    <xdr:to>
      <xdr:col>6</xdr:col>
      <xdr:colOff>0</xdr:colOff>
      <xdr:row>80</xdr:row>
      <xdr:rowOff>0</xdr:rowOff>
    </xdr:to>
    <xdr:pic>
      <xdr:nvPicPr>
        <xdr:cNvPr id="4342" name="Picture 1270" descr="AFM-Taster rot4TE">
          <a:extLst>
            <a:ext uri="{FF2B5EF4-FFF2-40B4-BE49-F238E27FC236}">
              <a16:creationId xmlns:a16="http://schemas.microsoft.com/office/drawing/2014/main" id="{00000000-0008-0000-0100-0000F6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79</xdr:row>
      <xdr:rowOff>0</xdr:rowOff>
    </xdr:from>
    <xdr:to>
      <xdr:col>6</xdr:col>
      <xdr:colOff>0</xdr:colOff>
      <xdr:row>80</xdr:row>
      <xdr:rowOff>0</xdr:rowOff>
    </xdr:to>
    <xdr:pic>
      <xdr:nvPicPr>
        <xdr:cNvPr id="4343" name="Picture 1271" descr="AFM-Taster rot4TE">
          <a:extLst>
            <a:ext uri="{FF2B5EF4-FFF2-40B4-BE49-F238E27FC236}">
              <a16:creationId xmlns:a16="http://schemas.microsoft.com/office/drawing/2014/main" id="{00000000-0008-0000-0100-0000F7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79</xdr:row>
      <xdr:rowOff>0</xdr:rowOff>
    </xdr:from>
    <xdr:to>
      <xdr:col>6</xdr:col>
      <xdr:colOff>0</xdr:colOff>
      <xdr:row>80</xdr:row>
      <xdr:rowOff>0</xdr:rowOff>
    </xdr:to>
    <xdr:pic>
      <xdr:nvPicPr>
        <xdr:cNvPr id="4344" name="Picture 1272" descr="AFM-Taster rot4TE">
          <a:extLst>
            <a:ext uri="{FF2B5EF4-FFF2-40B4-BE49-F238E27FC236}">
              <a16:creationId xmlns:a16="http://schemas.microsoft.com/office/drawing/2014/main" id="{00000000-0008-0000-0100-0000F8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79</xdr:row>
      <xdr:rowOff>0</xdr:rowOff>
    </xdr:from>
    <xdr:to>
      <xdr:col>6</xdr:col>
      <xdr:colOff>0</xdr:colOff>
      <xdr:row>80</xdr:row>
      <xdr:rowOff>0</xdr:rowOff>
    </xdr:to>
    <xdr:pic>
      <xdr:nvPicPr>
        <xdr:cNvPr id="4345" name="Picture 1273" descr="AFM-Taster rot4TE">
          <a:extLst>
            <a:ext uri="{FF2B5EF4-FFF2-40B4-BE49-F238E27FC236}">
              <a16:creationId xmlns:a16="http://schemas.microsoft.com/office/drawing/2014/main" id="{00000000-0008-0000-0100-0000F9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79</xdr:row>
      <xdr:rowOff>0</xdr:rowOff>
    </xdr:from>
    <xdr:to>
      <xdr:col>6</xdr:col>
      <xdr:colOff>9525</xdr:colOff>
      <xdr:row>80</xdr:row>
      <xdr:rowOff>0</xdr:rowOff>
    </xdr:to>
    <xdr:pic>
      <xdr:nvPicPr>
        <xdr:cNvPr id="4346" name="Picture 1274" descr="AFM-Taster rot4TE">
          <a:extLst>
            <a:ext uri="{FF2B5EF4-FFF2-40B4-BE49-F238E27FC236}">
              <a16:creationId xmlns:a16="http://schemas.microsoft.com/office/drawing/2014/main" id="{00000000-0008-0000-0100-0000FA1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571875" y="12744450"/>
          <a:ext cx="390525"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79</xdr:row>
      <xdr:rowOff>0</xdr:rowOff>
    </xdr:from>
    <xdr:to>
      <xdr:col>6</xdr:col>
      <xdr:colOff>0</xdr:colOff>
      <xdr:row>80</xdr:row>
      <xdr:rowOff>0</xdr:rowOff>
    </xdr:to>
    <xdr:pic>
      <xdr:nvPicPr>
        <xdr:cNvPr id="4347" name="Picture 1275" descr="AFM-Taster rot4TE">
          <a:extLst>
            <a:ext uri="{FF2B5EF4-FFF2-40B4-BE49-F238E27FC236}">
              <a16:creationId xmlns:a16="http://schemas.microsoft.com/office/drawing/2014/main" id="{00000000-0008-0000-0100-0000FB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79</xdr:row>
      <xdr:rowOff>0</xdr:rowOff>
    </xdr:from>
    <xdr:to>
      <xdr:col>6</xdr:col>
      <xdr:colOff>0</xdr:colOff>
      <xdr:row>80</xdr:row>
      <xdr:rowOff>0</xdr:rowOff>
    </xdr:to>
    <xdr:pic>
      <xdr:nvPicPr>
        <xdr:cNvPr id="4348" name="Picture 1276" descr="AFM-Taster rot4TE">
          <a:extLst>
            <a:ext uri="{FF2B5EF4-FFF2-40B4-BE49-F238E27FC236}">
              <a16:creationId xmlns:a16="http://schemas.microsoft.com/office/drawing/2014/main" id="{00000000-0008-0000-0100-0000FC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79</xdr:row>
      <xdr:rowOff>0</xdr:rowOff>
    </xdr:from>
    <xdr:to>
      <xdr:col>6</xdr:col>
      <xdr:colOff>0</xdr:colOff>
      <xdr:row>80</xdr:row>
      <xdr:rowOff>0</xdr:rowOff>
    </xdr:to>
    <xdr:pic>
      <xdr:nvPicPr>
        <xdr:cNvPr id="4349" name="Picture 1277" descr="AFM-Taster rot4TE">
          <a:extLst>
            <a:ext uri="{FF2B5EF4-FFF2-40B4-BE49-F238E27FC236}">
              <a16:creationId xmlns:a16="http://schemas.microsoft.com/office/drawing/2014/main" id="{00000000-0008-0000-0100-0000FD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5</xdr:col>
      <xdr:colOff>0</xdr:colOff>
      <xdr:row>79</xdr:row>
      <xdr:rowOff>0</xdr:rowOff>
    </xdr:from>
    <xdr:to>
      <xdr:col>6</xdr:col>
      <xdr:colOff>0</xdr:colOff>
      <xdr:row>80</xdr:row>
      <xdr:rowOff>0</xdr:rowOff>
    </xdr:to>
    <xdr:pic>
      <xdr:nvPicPr>
        <xdr:cNvPr id="4350" name="Picture 1278" descr="AFM-Taster rot4TE">
          <a:extLst>
            <a:ext uri="{FF2B5EF4-FFF2-40B4-BE49-F238E27FC236}">
              <a16:creationId xmlns:a16="http://schemas.microsoft.com/office/drawing/2014/main" id="{00000000-0008-0000-0100-0000FE1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71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51" name="Picture 1279" descr="AFM-Taster Grün4TE">
          <a:extLst>
            <a:ext uri="{FF2B5EF4-FFF2-40B4-BE49-F238E27FC236}">
              <a16:creationId xmlns:a16="http://schemas.microsoft.com/office/drawing/2014/main" id="{00000000-0008-0000-0100-0000FF1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79</xdr:row>
      <xdr:rowOff>0</xdr:rowOff>
    </xdr:from>
    <xdr:to>
      <xdr:col>4</xdr:col>
      <xdr:colOff>0</xdr:colOff>
      <xdr:row>80</xdr:row>
      <xdr:rowOff>0</xdr:rowOff>
    </xdr:to>
    <xdr:pic>
      <xdr:nvPicPr>
        <xdr:cNvPr id="4352" name="Picture 1280" descr="AFM-Taster Grün4TE">
          <a:extLst>
            <a:ext uri="{FF2B5EF4-FFF2-40B4-BE49-F238E27FC236}">
              <a16:creationId xmlns:a16="http://schemas.microsoft.com/office/drawing/2014/main" id="{00000000-0008-0000-0100-000000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54" name="Picture 1282" descr="AFM-Taster Grün4TE">
          <a:extLst>
            <a:ext uri="{FF2B5EF4-FFF2-40B4-BE49-F238E27FC236}">
              <a16:creationId xmlns:a16="http://schemas.microsoft.com/office/drawing/2014/main" id="{00000000-0008-0000-0100-000002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55" name="Picture 1283" descr="AFM-Taster Grün4TE">
          <a:extLst>
            <a:ext uri="{FF2B5EF4-FFF2-40B4-BE49-F238E27FC236}">
              <a16:creationId xmlns:a16="http://schemas.microsoft.com/office/drawing/2014/main" id="{00000000-0008-0000-0100-000003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56" name="Picture 1284" descr="AFM-Taster Grün4TE">
          <a:extLst>
            <a:ext uri="{FF2B5EF4-FFF2-40B4-BE49-F238E27FC236}">
              <a16:creationId xmlns:a16="http://schemas.microsoft.com/office/drawing/2014/main" id="{00000000-0008-0000-0100-000004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57" name="Picture 1285" descr="AFM-Taster Grün4TE">
          <a:extLst>
            <a:ext uri="{FF2B5EF4-FFF2-40B4-BE49-F238E27FC236}">
              <a16:creationId xmlns:a16="http://schemas.microsoft.com/office/drawing/2014/main" id="{00000000-0008-0000-0100-000005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58" name="Picture 1286" descr="AFM-Taster Grün4TE">
          <a:extLst>
            <a:ext uri="{FF2B5EF4-FFF2-40B4-BE49-F238E27FC236}">
              <a16:creationId xmlns:a16="http://schemas.microsoft.com/office/drawing/2014/main" id="{00000000-0008-0000-0100-000006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59" name="Picture 1287" descr="AFM-Taster Grün4TE">
          <a:extLst>
            <a:ext uri="{FF2B5EF4-FFF2-40B4-BE49-F238E27FC236}">
              <a16:creationId xmlns:a16="http://schemas.microsoft.com/office/drawing/2014/main" id="{00000000-0008-0000-0100-000007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60" name="Picture 1288" descr="AFM-Taster Grün4TE">
          <a:extLst>
            <a:ext uri="{FF2B5EF4-FFF2-40B4-BE49-F238E27FC236}">
              <a16:creationId xmlns:a16="http://schemas.microsoft.com/office/drawing/2014/main" id="{00000000-0008-0000-0100-000008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61" name="Picture 1289" descr="AFM-Taster Grün4TE">
          <a:extLst>
            <a:ext uri="{FF2B5EF4-FFF2-40B4-BE49-F238E27FC236}">
              <a16:creationId xmlns:a16="http://schemas.microsoft.com/office/drawing/2014/main" id="{00000000-0008-0000-0100-000009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0</xdr:colOff>
      <xdr:row>79</xdr:row>
      <xdr:rowOff>0</xdr:rowOff>
    </xdr:from>
    <xdr:to>
      <xdr:col>4</xdr:col>
      <xdr:colOff>0</xdr:colOff>
      <xdr:row>80</xdr:row>
      <xdr:rowOff>0</xdr:rowOff>
    </xdr:to>
    <xdr:pic>
      <xdr:nvPicPr>
        <xdr:cNvPr id="4362" name="Picture 1290" descr="AFM-Taster Grün4TE">
          <a:extLst>
            <a:ext uri="{FF2B5EF4-FFF2-40B4-BE49-F238E27FC236}">
              <a16:creationId xmlns:a16="http://schemas.microsoft.com/office/drawing/2014/main" id="{00000000-0008-0000-0100-00000A1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99</xdr:row>
      <xdr:rowOff>0</xdr:rowOff>
    </xdr:from>
    <xdr:to>
      <xdr:col>16</xdr:col>
      <xdr:colOff>0</xdr:colOff>
      <xdr:row>100</xdr:row>
      <xdr:rowOff>0</xdr:rowOff>
    </xdr:to>
    <xdr:pic>
      <xdr:nvPicPr>
        <xdr:cNvPr id="4382" name="Picture 1310" descr="AFM-XLR-2x-3pol-Bu-12TE">
          <a:extLst>
            <a:ext uri="{FF2B5EF4-FFF2-40B4-BE49-F238E27FC236}">
              <a16:creationId xmlns:a16="http://schemas.microsoft.com/office/drawing/2014/main" id="{00000000-0008-0000-0100-00001E11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6619875" y="16411575"/>
          <a:ext cx="1143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99</xdr:row>
      <xdr:rowOff>0</xdr:rowOff>
    </xdr:from>
    <xdr:to>
      <xdr:col>7</xdr:col>
      <xdr:colOff>0</xdr:colOff>
      <xdr:row>100</xdr:row>
      <xdr:rowOff>0</xdr:rowOff>
    </xdr:to>
    <xdr:pic>
      <xdr:nvPicPr>
        <xdr:cNvPr id="4388" name="Picture 1316" descr="AFM-VGA-St-3,5mm-Kinke-Bu8TE">
          <a:extLst>
            <a:ext uri="{FF2B5EF4-FFF2-40B4-BE49-F238E27FC236}">
              <a16:creationId xmlns:a16="http://schemas.microsoft.com/office/drawing/2014/main" id="{00000000-0008-0000-0100-00002411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571875" y="1641157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99</xdr:row>
      <xdr:rowOff>0</xdr:rowOff>
    </xdr:from>
    <xdr:to>
      <xdr:col>8</xdr:col>
      <xdr:colOff>0</xdr:colOff>
      <xdr:row>100</xdr:row>
      <xdr:rowOff>0</xdr:rowOff>
    </xdr:to>
    <xdr:pic>
      <xdr:nvPicPr>
        <xdr:cNvPr id="4389" name="Picture 1317" descr="AFM-9pin-Sub-D-Bu">
          <a:extLst>
            <a:ext uri="{FF2B5EF4-FFF2-40B4-BE49-F238E27FC236}">
              <a16:creationId xmlns:a16="http://schemas.microsoft.com/office/drawing/2014/main" id="{00000000-0008-0000-0100-00002511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4333875" y="1641157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99</xdr:row>
      <xdr:rowOff>0</xdr:rowOff>
    </xdr:from>
    <xdr:to>
      <xdr:col>10</xdr:col>
      <xdr:colOff>0</xdr:colOff>
      <xdr:row>100</xdr:row>
      <xdr:rowOff>0</xdr:rowOff>
    </xdr:to>
    <xdr:pic>
      <xdr:nvPicPr>
        <xdr:cNvPr id="4390" name="Picture 1318" descr="AFM-9pin-Sub-D-St">
          <a:extLst>
            <a:ext uri="{FF2B5EF4-FFF2-40B4-BE49-F238E27FC236}">
              <a16:creationId xmlns:a16="http://schemas.microsoft.com/office/drawing/2014/main" id="{00000000-0008-0000-0100-00002611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5095875" y="1641157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49</xdr:row>
      <xdr:rowOff>0</xdr:rowOff>
    </xdr:from>
    <xdr:to>
      <xdr:col>15</xdr:col>
      <xdr:colOff>0</xdr:colOff>
      <xdr:row>50</xdr:row>
      <xdr:rowOff>0</xdr:rowOff>
    </xdr:to>
    <xdr:pic>
      <xdr:nvPicPr>
        <xdr:cNvPr id="4415" name="Picture 1343" descr="AFM-XLR-RJ45-8TE">
          <a:extLst>
            <a:ext uri="{FF2B5EF4-FFF2-40B4-BE49-F238E27FC236}">
              <a16:creationId xmlns:a16="http://schemas.microsoft.com/office/drawing/2014/main" id="{00000000-0008-0000-0100-00003F11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6626679" y="723900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99</xdr:row>
      <xdr:rowOff>0</xdr:rowOff>
    </xdr:from>
    <xdr:to>
      <xdr:col>13</xdr:col>
      <xdr:colOff>0</xdr:colOff>
      <xdr:row>100</xdr:row>
      <xdr:rowOff>0</xdr:rowOff>
    </xdr:to>
    <xdr:pic>
      <xdr:nvPicPr>
        <xdr:cNvPr id="4418" name="Picture 1346" descr="AFM-Sub-D-15pinSt8TE">
          <a:extLst>
            <a:ext uri="{FF2B5EF4-FFF2-40B4-BE49-F238E27FC236}">
              <a16:creationId xmlns:a16="http://schemas.microsoft.com/office/drawing/2014/main" id="{00000000-0008-0000-0100-00004211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5857875" y="1641157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49</xdr:row>
      <xdr:rowOff>0</xdr:rowOff>
    </xdr:from>
    <xdr:to>
      <xdr:col>13</xdr:col>
      <xdr:colOff>0</xdr:colOff>
      <xdr:row>50</xdr:row>
      <xdr:rowOff>0</xdr:rowOff>
    </xdr:to>
    <xdr:pic>
      <xdr:nvPicPr>
        <xdr:cNvPr id="4431" name="Picture 1359" descr="AFM-XLR-USB-B-Bu_02-8TE">
          <a:extLst>
            <a:ext uri="{FF2B5EF4-FFF2-40B4-BE49-F238E27FC236}">
              <a16:creationId xmlns:a16="http://schemas.microsoft.com/office/drawing/2014/main" id="{00000000-0008-0000-0100-00004F11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5864679" y="723900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20</xdr:col>
      <xdr:colOff>0</xdr:colOff>
      <xdr:row>99</xdr:row>
      <xdr:rowOff>0</xdr:rowOff>
    </xdr:from>
    <xdr:to>
      <xdr:col>21</xdr:col>
      <xdr:colOff>0</xdr:colOff>
      <xdr:row>100</xdr:row>
      <xdr:rowOff>0</xdr:rowOff>
    </xdr:to>
    <xdr:pic>
      <xdr:nvPicPr>
        <xdr:cNvPr id="4477" name="Picture 1405" descr="AFM Antennenkupplung_vorne_320">
          <a:extLst>
            <a:ext uri="{FF2B5EF4-FFF2-40B4-BE49-F238E27FC236}">
              <a16:creationId xmlns:a16="http://schemas.microsoft.com/office/drawing/2014/main" id="{00000000-0008-0000-0100-00007D11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286875" y="1641157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99</xdr:row>
      <xdr:rowOff>0</xdr:rowOff>
    </xdr:from>
    <xdr:to>
      <xdr:col>22</xdr:col>
      <xdr:colOff>9525</xdr:colOff>
      <xdr:row>100</xdr:row>
      <xdr:rowOff>0</xdr:rowOff>
    </xdr:to>
    <xdr:pic>
      <xdr:nvPicPr>
        <xdr:cNvPr id="4478" name="Picture 1406" descr="AFM Antennen-F_vorne_320">
          <a:extLst>
            <a:ext uri="{FF2B5EF4-FFF2-40B4-BE49-F238E27FC236}">
              <a16:creationId xmlns:a16="http://schemas.microsoft.com/office/drawing/2014/main" id="{00000000-0008-0000-0100-00007E11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667875" y="16411575"/>
          <a:ext cx="3905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99</xdr:row>
      <xdr:rowOff>0</xdr:rowOff>
    </xdr:from>
    <xdr:to>
      <xdr:col>20</xdr:col>
      <xdr:colOff>0</xdr:colOff>
      <xdr:row>100</xdr:row>
      <xdr:rowOff>0</xdr:rowOff>
    </xdr:to>
    <xdr:pic>
      <xdr:nvPicPr>
        <xdr:cNvPr id="4479" name="Picture 1407" descr="AFM Antennenstecker_vorne_320">
          <a:extLst>
            <a:ext uri="{FF2B5EF4-FFF2-40B4-BE49-F238E27FC236}">
              <a16:creationId xmlns:a16="http://schemas.microsoft.com/office/drawing/2014/main" id="{00000000-0008-0000-0100-00007F11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8905875" y="1641157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79</xdr:row>
      <xdr:rowOff>0</xdr:rowOff>
    </xdr:from>
    <xdr:to>
      <xdr:col>10</xdr:col>
      <xdr:colOff>0</xdr:colOff>
      <xdr:row>80</xdr:row>
      <xdr:rowOff>0</xdr:rowOff>
    </xdr:to>
    <xdr:pic>
      <xdr:nvPicPr>
        <xdr:cNvPr id="4481" name="Picture 1409" descr="AFM Taster 16mm_vorne_320">
          <a:extLst>
            <a:ext uri="{FF2B5EF4-FFF2-40B4-BE49-F238E27FC236}">
              <a16:creationId xmlns:a16="http://schemas.microsoft.com/office/drawing/2014/main" id="{00000000-0008-0000-0100-000081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79</xdr:row>
      <xdr:rowOff>0</xdr:rowOff>
    </xdr:from>
    <xdr:to>
      <xdr:col>10</xdr:col>
      <xdr:colOff>0</xdr:colOff>
      <xdr:row>80</xdr:row>
      <xdr:rowOff>0</xdr:rowOff>
    </xdr:to>
    <xdr:pic>
      <xdr:nvPicPr>
        <xdr:cNvPr id="4483" name="Picture 1411" descr="AFM Taster 16mm_vorne_320">
          <a:extLst>
            <a:ext uri="{FF2B5EF4-FFF2-40B4-BE49-F238E27FC236}">
              <a16:creationId xmlns:a16="http://schemas.microsoft.com/office/drawing/2014/main" id="{00000000-0008-0000-0100-000083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79</xdr:row>
      <xdr:rowOff>0</xdr:rowOff>
    </xdr:from>
    <xdr:to>
      <xdr:col>10</xdr:col>
      <xdr:colOff>0</xdr:colOff>
      <xdr:row>80</xdr:row>
      <xdr:rowOff>0</xdr:rowOff>
    </xdr:to>
    <xdr:pic>
      <xdr:nvPicPr>
        <xdr:cNvPr id="4484" name="Picture 1412" descr="AFM Taster 16mm_vorne_320">
          <a:extLst>
            <a:ext uri="{FF2B5EF4-FFF2-40B4-BE49-F238E27FC236}">
              <a16:creationId xmlns:a16="http://schemas.microsoft.com/office/drawing/2014/main" id="{00000000-0008-0000-0100-000084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79</xdr:row>
      <xdr:rowOff>0</xdr:rowOff>
    </xdr:from>
    <xdr:to>
      <xdr:col>10</xdr:col>
      <xdr:colOff>0</xdr:colOff>
      <xdr:row>80</xdr:row>
      <xdr:rowOff>0</xdr:rowOff>
    </xdr:to>
    <xdr:pic>
      <xdr:nvPicPr>
        <xdr:cNvPr id="4485" name="Picture 1413" descr="AFM Taster 16mm_vorne_320">
          <a:extLst>
            <a:ext uri="{FF2B5EF4-FFF2-40B4-BE49-F238E27FC236}">
              <a16:creationId xmlns:a16="http://schemas.microsoft.com/office/drawing/2014/main" id="{00000000-0008-0000-0100-000085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79</xdr:row>
      <xdr:rowOff>0</xdr:rowOff>
    </xdr:from>
    <xdr:to>
      <xdr:col>10</xdr:col>
      <xdr:colOff>0</xdr:colOff>
      <xdr:row>80</xdr:row>
      <xdr:rowOff>0</xdr:rowOff>
    </xdr:to>
    <xdr:pic>
      <xdr:nvPicPr>
        <xdr:cNvPr id="4486" name="Picture 1414" descr="AFM Taster 16mm_vorne_320">
          <a:extLst>
            <a:ext uri="{FF2B5EF4-FFF2-40B4-BE49-F238E27FC236}">
              <a16:creationId xmlns:a16="http://schemas.microsoft.com/office/drawing/2014/main" id="{00000000-0008-0000-0100-000086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79</xdr:row>
      <xdr:rowOff>0</xdr:rowOff>
    </xdr:from>
    <xdr:to>
      <xdr:col>10</xdr:col>
      <xdr:colOff>0</xdr:colOff>
      <xdr:row>80</xdr:row>
      <xdr:rowOff>0</xdr:rowOff>
    </xdr:to>
    <xdr:pic>
      <xdr:nvPicPr>
        <xdr:cNvPr id="4487" name="Picture 1415" descr="AFM Taster 16mm_vorne_320">
          <a:extLst>
            <a:ext uri="{FF2B5EF4-FFF2-40B4-BE49-F238E27FC236}">
              <a16:creationId xmlns:a16="http://schemas.microsoft.com/office/drawing/2014/main" id="{00000000-0008-0000-0100-000087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79</xdr:row>
      <xdr:rowOff>0</xdr:rowOff>
    </xdr:from>
    <xdr:to>
      <xdr:col>10</xdr:col>
      <xdr:colOff>0</xdr:colOff>
      <xdr:row>80</xdr:row>
      <xdr:rowOff>0</xdr:rowOff>
    </xdr:to>
    <xdr:pic>
      <xdr:nvPicPr>
        <xdr:cNvPr id="4488" name="Picture 1416" descr="AFM Taster 16mm_vorne_320">
          <a:extLst>
            <a:ext uri="{FF2B5EF4-FFF2-40B4-BE49-F238E27FC236}">
              <a16:creationId xmlns:a16="http://schemas.microsoft.com/office/drawing/2014/main" id="{00000000-0008-0000-0100-000088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79</xdr:row>
      <xdr:rowOff>0</xdr:rowOff>
    </xdr:from>
    <xdr:to>
      <xdr:col>10</xdr:col>
      <xdr:colOff>0</xdr:colOff>
      <xdr:row>80</xdr:row>
      <xdr:rowOff>0</xdr:rowOff>
    </xdr:to>
    <xdr:pic>
      <xdr:nvPicPr>
        <xdr:cNvPr id="4489" name="Picture 1417" descr="AFM Taster 16mm_vorne_320">
          <a:extLst>
            <a:ext uri="{FF2B5EF4-FFF2-40B4-BE49-F238E27FC236}">
              <a16:creationId xmlns:a16="http://schemas.microsoft.com/office/drawing/2014/main" id="{00000000-0008-0000-0100-000089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79</xdr:row>
      <xdr:rowOff>0</xdr:rowOff>
    </xdr:from>
    <xdr:to>
      <xdr:col>10</xdr:col>
      <xdr:colOff>0</xdr:colOff>
      <xdr:row>80</xdr:row>
      <xdr:rowOff>0</xdr:rowOff>
    </xdr:to>
    <xdr:pic>
      <xdr:nvPicPr>
        <xdr:cNvPr id="4490" name="Picture 1418" descr="AFM Taster 16mm_vorne_320">
          <a:extLst>
            <a:ext uri="{FF2B5EF4-FFF2-40B4-BE49-F238E27FC236}">
              <a16:creationId xmlns:a16="http://schemas.microsoft.com/office/drawing/2014/main" id="{00000000-0008-0000-0100-00008A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xdr:col>
      <xdr:colOff>0</xdr:colOff>
      <xdr:row>79</xdr:row>
      <xdr:rowOff>0</xdr:rowOff>
    </xdr:from>
    <xdr:to>
      <xdr:col>10</xdr:col>
      <xdr:colOff>0</xdr:colOff>
      <xdr:row>80</xdr:row>
      <xdr:rowOff>0</xdr:rowOff>
    </xdr:to>
    <xdr:pic>
      <xdr:nvPicPr>
        <xdr:cNvPr id="4491" name="Picture 1419" descr="AFM Taster 16mm_vorne_320">
          <a:extLst>
            <a:ext uri="{FF2B5EF4-FFF2-40B4-BE49-F238E27FC236}">
              <a16:creationId xmlns:a16="http://schemas.microsoft.com/office/drawing/2014/main" id="{00000000-0008-0000-0100-00008B11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095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49</xdr:row>
      <xdr:rowOff>0</xdr:rowOff>
    </xdr:from>
    <xdr:to>
      <xdr:col>15</xdr:col>
      <xdr:colOff>0</xdr:colOff>
      <xdr:row>50</xdr:row>
      <xdr:rowOff>0</xdr:rowOff>
    </xdr:to>
    <xdr:pic>
      <xdr:nvPicPr>
        <xdr:cNvPr id="4493" name="Picture 1421" descr="AFM-XLR-RJ45-8TE">
          <a:extLst>
            <a:ext uri="{FF2B5EF4-FFF2-40B4-BE49-F238E27FC236}">
              <a16:creationId xmlns:a16="http://schemas.microsoft.com/office/drawing/2014/main" id="{00000000-0008-0000-0100-00008D11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6626679" y="723900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49</xdr:row>
      <xdr:rowOff>0</xdr:rowOff>
    </xdr:from>
    <xdr:to>
      <xdr:col>15</xdr:col>
      <xdr:colOff>0</xdr:colOff>
      <xdr:row>50</xdr:row>
      <xdr:rowOff>0</xdr:rowOff>
    </xdr:to>
    <xdr:pic>
      <xdr:nvPicPr>
        <xdr:cNvPr id="4494" name="Picture 1422" descr="AFM-XLR-RJ45-8TE">
          <a:extLst>
            <a:ext uri="{FF2B5EF4-FFF2-40B4-BE49-F238E27FC236}">
              <a16:creationId xmlns:a16="http://schemas.microsoft.com/office/drawing/2014/main" id="{00000000-0008-0000-0100-00008E11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6626679" y="723900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99</xdr:row>
      <xdr:rowOff>0</xdr:rowOff>
    </xdr:from>
    <xdr:to>
      <xdr:col>18</xdr:col>
      <xdr:colOff>9525</xdr:colOff>
      <xdr:row>100</xdr:row>
      <xdr:rowOff>0</xdr:rowOff>
    </xdr:to>
    <xdr:pic>
      <xdr:nvPicPr>
        <xdr:cNvPr id="4523" name="Picture 1451" descr="AFM4TE Taster gnrt">
          <a:extLst>
            <a:ext uri="{FF2B5EF4-FFF2-40B4-BE49-F238E27FC236}">
              <a16:creationId xmlns:a16="http://schemas.microsoft.com/office/drawing/2014/main" id="{00000000-0008-0000-0100-0000AB11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8143875" y="16411575"/>
          <a:ext cx="3905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99</xdr:row>
      <xdr:rowOff>0</xdr:rowOff>
    </xdr:from>
    <xdr:to>
      <xdr:col>24</xdr:col>
      <xdr:colOff>0</xdr:colOff>
      <xdr:row>100</xdr:row>
      <xdr:rowOff>0</xdr:rowOff>
    </xdr:to>
    <xdr:pic>
      <xdr:nvPicPr>
        <xdr:cNvPr id="4524" name="Picture 1452" descr="AFM4TE 3,5mm-Kinke2x">
          <a:extLst>
            <a:ext uri="{FF2B5EF4-FFF2-40B4-BE49-F238E27FC236}">
              <a16:creationId xmlns:a16="http://schemas.microsoft.com/office/drawing/2014/main" id="{00000000-0008-0000-0100-0000AC11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0429875" y="1641157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xdr:row>
      <xdr:rowOff>0</xdr:rowOff>
    </xdr:from>
    <xdr:to>
      <xdr:col>0</xdr:col>
      <xdr:colOff>1143000</xdr:colOff>
      <xdr:row>36</xdr:row>
      <xdr:rowOff>0</xdr:rowOff>
    </xdr:to>
    <xdr:sp macro="" textlink="" fLocksText="0">
      <xdr:nvSpPr>
        <xdr:cNvPr id="4527" name="Text Box 1455">
          <a:extLst>
            <a:ext uri="{FF2B5EF4-FFF2-40B4-BE49-F238E27FC236}">
              <a16:creationId xmlns:a16="http://schemas.microsoft.com/office/drawing/2014/main" id="{00000000-0008-0000-0100-0000AF110000}"/>
            </a:ext>
          </a:extLst>
        </xdr:cNvPr>
        <xdr:cNvSpPr txBox="1">
          <a:spLocks noChangeArrowheads="1"/>
        </xdr:cNvSpPr>
      </xdr:nvSpPr>
      <xdr:spPr bwMode="auto">
        <a:xfrm>
          <a:off x="0" y="3219450"/>
          <a:ext cx="1143000" cy="1828800"/>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0</xdr:colOff>
      <xdr:row>105</xdr:row>
      <xdr:rowOff>0</xdr:rowOff>
    </xdr:from>
    <xdr:to>
      <xdr:col>4</xdr:col>
      <xdr:colOff>600</xdr:colOff>
      <xdr:row>106</xdr:row>
      <xdr:rowOff>1200</xdr:rowOff>
    </xdr:to>
    <xdr:pic>
      <xdr:nvPicPr>
        <xdr:cNvPr id="4548" name="Picture 1476" descr="AFM-4pin-Mini-DIN4TE">
          <a:extLst>
            <a:ext uri="{FF2B5EF4-FFF2-40B4-BE49-F238E27FC236}">
              <a16:creationId xmlns:a16="http://schemas.microsoft.com/office/drawing/2014/main" id="{00000000-0008-0000-0100-0000C4110000}"/>
            </a:ext>
          </a:extLst>
        </xdr:cNvPr>
        <xdr:cNvPicPr>
          <a:picLocks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809875" y="17983200"/>
          <a:ext cx="381600" cy="7632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05" name="Picture 1533" descr="AFM-HDMI-Bu-Bu_360°_4TE">
          <a:extLst>
            <a:ext uri="{FF2B5EF4-FFF2-40B4-BE49-F238E27FC236}">
              <a16:creationId xmlns:a16="http://schemas.microsoft.com/office/drawing/2014/main" id="{00000000-0008-0000-0100-0000FD11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39</xdr:row>
      <xdr:rowOff>0</xdr:rowOff>
    </xdr:from>
    <xdr:to>
      <xdr:col>17</xdr:col>
      <xdr:colOff>0</xdr:colOff>
      <xdr:row>40</xdr:row>
      <xdr:rowOff>0</xdr:rowOff>
    </xdr:to>
    <xdr:pic>
      <xdr:nvPicPr>
        <xdr:cNvPr id="4606" name="Picture 1534" descr="AFM-HDMI-Bu-Bu_360°_4TE">
          <a:extLst>
            <a:ext uri="{FF2B5EF4-FFF2-40B4-BE49-F238E27FC236}">
              <a16:creationId xmlns:a16="http://schemas.microsoft.com/office/drawing/2014/main" id="{00000000-0008-0000-0100-0000FE11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09" name="Picture 1537" descr="AFM-HDMI-Bu-Bu_360°_4TE">
          <a:extLst>
            <a:ext uri="{FF2B5EF4-FFF2-40B4-BE49-F238E27FC236}">
              <a16:creationId xmlns:a16="http://schemas.microsoft.com/office/drawing/2014/main" id="{00000000-0008-0000-0100-00000112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10" name="Picture 1538" descr="AFM-HDMI-Bu-Bu_360°_4TE">
          <a:extLst>
            <a:ext uri="{FF2B5EF4-FFF2-40B4-BE49-F238E27FC236}">
              <a16:creationId xmlns:a16="http://schemas.microsoft.com/office/drawing/2014/main" id="{00000000-0008-0000-0100-00000212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11" name="Picture 1539" descr="AFM-HDMI-Bu-Bu_360°_4TE">
          <a:extLst>
            <a:ext uri="{FF2B5EF4-FFF2-40B4-BE49-F238E27FC236}">
              <a16:creationId xmlns:a16="http://schemas.microsoft.com/office/drawing/2014/main" id="{00000000-0008-0000-0100-00000312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12" name="Picture 1540" descr="AFM-HDMI-Bu-Bu_360°_4TE">
          <a:extLst>
            <a:ext uri="{FF2B5EF4-FFF2-40B4-BE49-F238E27FC236}">
              <a16:creationId xmlns:a16="http://schemas.microsoft.com/office/drawing/2014/main" id="{00000000-0008-0000-0100-00000412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13" name="Picture 1541" descr="AFM-HDMI-Bu-Bu_360°_4TE">
          <a:extLst>
            <a:ext uri="{FF2B5EF4-FFF2-40B4-BE49-F238E27FC236}">
              <a16:creationId xmlns:a16="http://schemas.microsoft.com/office/drawing/2014/main" id="{00000000-0008-0000-0100-00000512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14" name="Picture 1542" descr="AFM-HDMI-Bu-Bu_360°_4TE">
          <a:extLst>
            <a:ext uri="{FF2B5EF4-FFF2-40B4-BE49-F238E27FC236}">
              <a16:creationId xmlns:a16="http://schemas.microsoft.com/office/drawing/2014/main" id="{00000000-0008-0000-0100-00000612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15" name="Picture 1543" descr="AFM-HDMI-Bu-Bu_360°_4TE">
          <a:extLst>
            <a:ext uri="{FF2B5EF4-FFF2-40B4-BE49-F238E27FC236}">
              <a16:creationId xmlns:a16="http://schemas.microsoft.com/office/drawing/2014/main" id="{00000000-0008-0000-0100-00000712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16" name="Picture 1544" descr="AFM-HDMI-Bu-Bu_360°_4TE">
          <a:extLst>
            <a:ext uri="{FF2B5EF4-FFF2-40B4-BE49-F238E27FC236}">
              <a16:creationId xmlns:a16="http://schemas.microsoft.com/office/drawing/2014/main" id="{00000000-0008-0000-0100-00000812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39</xdr:row>
      <xdr:rowOff>0</xdr:rowOff>
    </xdr:from>
    <xdr:to>
      <xdr:col>17</xdr:col>
      <xdr:colOff>0</xdr:colOff>
      <xdr:row>40</xdr:row>
      <xdr:rowOff>0</xdr:rowOff>
    </xdr:to>
    <xdr:pic>
      <xdr:nvPicPr>
        <xdr:cNvPr id="4617" name="Picture 1545" descr="AFM-HDMI-Bu-Bu_360°_4TE">
          <a:extLst>
            <a:ext uri="{FF2B5EF4-FFF2-40B4-BE49-F238E27FC236}">
              <a16:creationId xmlns:a16="http://schemas.microsoft.com/office/drawing/2014/main" id="{00000000-0008-0000-0100-00000912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381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18" name="Picture 1546" descr="AFM-HDMI-Bu-Platine_8TE">
          <a:extLst>
            <a:ext uri="{FF2B5EF4-FFF2-40B4-BE49-F238E27FC236}">
              <a16:creationId xmlns:a16="http://schemas.microsoft.com/office/drawing/2014/main" id="{00000000-0008-0000-0100-00000A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19</xdr:col>
      <xdr:colOff>0</xdr:colOff>
      <xdr:row>40</xdr:row>
      <xdr:rowOff>0</xdr:rowOff>
    </xdr:to>
    <xdr:pic>
      <xdr:nvPicPr>
        <xdr:cNvPr id="4619" name="Picture 1547" descr="AFM-HDMI-Bu-Platine_8TE">
          <a:extLst>
            <a:ext uri="{FF2B5EF4-FFF2-40B4-BE49-F238E27FC236}">
              <a16:creationId xmlns:a16="http://schemas.microsoft.com/office/drawing/2014/main" id="{00000000-0008-0000-0100-00000B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21" name="Picture 1549" descr="AFM-HDMI-Bu-Platine_8TE">
          <a:extLst>
            <a:ext uri="{FF2B5EF4-FFF2-40B4-BE49-F238E27FC236}">
              <a16:creationId xmlns:a16="http://schemas.microsoft.com/office/drawing/2014/main" id="{00000000-0008-0000-0100-00000D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22" name="Picture 1550" descr="AFM-HDMI-Bu-Platine_8TE">
          <a:extLst>
            <a:ext uri="{FF2B5EF4-FFF2-40B4-BE49-F238E27FC236}">
              <a16:creationId xmlns:a16="http://schemas.microsoft.com/office/drawing/2014/main" id="{00000000-0008-0000-0100-00000E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23" name="Picture 1551" descr="AFM-HDMI-Bu-Platine_8TE">
          <a:extLst>
            <a:ext uri="{FF2B5EF4-FFF2-40B4-BE49-F238E27FC236}">
              <a16:creationId xmlns:a16="http://schemas.microsoft.com/office/drawing/2014/main" id="{00000000-0008-0000-0100-00000F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24" name="Picture 1552" descr="AFM-HDMI-Bu-Platine_8TE">
          <a:extLst>
            <a:ext uri="{FF2B5EF4-FFF2-40B4-BE49-F238E27FC236}">
              <a16:creationId xmlns:a16="http://schemas.microsoft.com/office/drawing/2014/main" id="{00000000-0008-0000-0100-000010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25" name="Picture 1553" descr="AFM-HDMI-Bu-Platine_8TE">
          <a:extLst>
            <a:ext uri="{FF2B5EF4-FFF2-40B4-BE49-F238E27FC236}">
              <a16:creationId xmlns:a16="http://schemas.microsoft.com/office/drawing/2014/main" id="{00000000-0008-0000-0100-000011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26" name="Picture 1554" descr="AFM-HDMI-Bu-Platine_8TE">
          <a:extLst>
            <a:ext uri="{FF2B5EF4-FFF2-40B4-BE49-F238E27FC236}">
              <a16:creationId xmlns:a16="http://schemas.microsoft.com/office/drawing/2014/main" id="{00000000-0008-0000-0100-000012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27" name="Picture 1555" descr="AFM-HDMI-Bu-Platine_8TE">
          <a:extLst>
            <a:ext uri="{FF2B5EF4-FFF2-40B4-BE49-F238E27FC236}">
              <a16:creationId xmlns:a16="http://schemas.microsoft.com/office/drawing/2014/main" id="{00000000-0008-0000-0100-000013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28" name="Picture 1556" descr="AFM-HDMI-Bu-Platine_8TE">
          <a:extLst>
            <a:ext uri="{FF2B5EF4-FFF2-40B4-BE49-F238E27FC236}">
              <a16:creationId xmlns:a16="http://schemas.microsoft.com/office/drawing/2014/main" id="{00000000-0008-0000-0100-000014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17</xdr:col>
      <xdr:colOff>0</xdr:colOff>
      <xdr:row>39</xdr:row>
      <xdr:rowOff>0</xdr:rowOff>
    </xdr:from>
    <xdr:to>
      <xdr:col>19</xdr:col>
      <xdr:colOff>0</xdr:colOff>
      <xdr:row>40</xdr:row>
      <xdr:rowOff>0</xdr:rowOff>
    </xdr:to>
    <xdr:pic>
      <xdr:nvPicPr>
        <xdr:cNvPr id="4629" name="Picture 1557" descr="AFM-HDMI-Bu-Platine_8TE">
          <a:extLst>
            <a:ext uri="{FF2B5EF4-FFF2-40B4-BE49-F238E27FC236}">
              <a16:creationId xmlns:a16="http://schemas.microsoft.com/office/drawing/2014/main" id="{00000000-0008-0000-0100-00001512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143875" y="53816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105</xdr:row>
      <xdr:rowOff>0</xdr:rowOff>
    </xdr:from>
    <xdr:to>
      <xdr:col>2</xdr:col>
      <xdr:colOff>0</xdr:colOff>
      <xdr:row>106</xdr:row>
      <xdr:rowOff>0</xdr:rowOff>
    </xdr:to>
    <xdr:pic>
      <xdr:nvPicPr>
        <xdr:cNvPr id="4630" name="Picture 1558" descr="AFM-HDMI-Bu-Platine_4TE">
          <a:extLst>
            <a:ext uri="{FF2B5EF4-FFF2-40B4-BE49-F238E27FC236}">
              <a16:creationId xmlns:a16="http://schemas.microsoft.com/office/drawing/2014/main" id="{00000000-0008-0000-0100-00001612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2047875" y="1798320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79</xdr:row>
      <xdr:rowOff>0</xdr:rowOff>
    </xdr:from>
    <xdr:to>
      <xdr:col>12</xdr:col>
      <xdr:colOff>0</xdr:colOff>
      <xdr:row>80</xdr:row>
      <xdr:rowOff>0</xdr:rowOff>
    </xdr:to>
    <xdr:pic>
      <xdr:nvPicPr>
        <xdr:cNvPr id="4635" name="Picture 1563" descr="AFM-Taster_Edelstahl LED 18mm 4TE">
          <a:extLst>
            <a:ext uri="{FF2B5EF4-FFF2-40B4-BE49-F238E27FC236}">
              <a16:creationId xmlns:a16="http://schemas.microsoft.com/office/drawing/2014/main" id="{00000000-0008-0000-0100-00001B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79</xdr:row>
      <xdr:rowOff>0</xdr:rowOff>
    </xdr:from>
    <xdr:to>
      <xdr:col>12</xdr:col>
      <xdr:colOff>0</xdr:colOff>
      <xdr:row>80</xdr:row>
      <xdr:rowOff>0</xdr:rowOff>
    </xdr:to>
    <xdr:pic>
      <xdr:nvPicPr>
        <xdr:cNvPr id="4647" name="Picture 1575" descr="AFM-Taster_Edelstahl LED 18mm 4TE">
          <a:extLst>
            <a:ext uri="{FF2B5EF4-FFF2-40B4-BE49-F238E27FC236}">
              <a16:creationId xmlns:a16="http://schemas.microsoft.com/office/drawing/2014/main" id="{00000000-0008-0000-0100-000027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79</xdr:row>
      <xdr:rowOff>0</xdr:rowOff>
    </xdr:from>
    <xdr:to>
      <xdr:col>12</xdr:col>
      <xdr:colOff>0</xdr:colOff>
      <xdr:row>80</xdr:row>
      <xdr:rowOff>0</xdr:rowOff>
    </xdr:to>
    <xdr:pic>
      <xdr:nvPicPr>
        <xdr:cNvPr id="4648" name="Picture 1576" descr="AFM-Taster_Edelstahl LED 18mm 4TE">
          <a:extLst>
            <a:ext uri="{FF2B5EF4-FFF2-40B4-BE49-F238E27FC236}">
              <a16:creationId xmlns:a16="http://schemas.microsoft.com/office/drawing/2014/main" id="{00000000-0008-0000-0100-000028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79</xdr:row>
      <xdr:rowOff>0</xdr:rowOff>
    </xdr:from>
    <xdr:to>
      <xdr:col>12</xdr:col>
      <xdr:colOff>0</xdr:colOff>
      <xdr:row>80</xdr:row>
      <xdr:rowOff>0</xdr:rowOff>
    </xdr:to>
    <xdr:pic>
      <xdr:nvPicPr>
        <xdr:cNvPr id="4649" name="Picture 1577" descr="AFM-Taster_Edelstahl LED 18mm 4TE">
          <a:extLst>
            <a:ext uri="{FF2B5EF4-FFF2-40B4-BE49-F238E27FC236}">
              <a16:creationId xmlns:a16="http://schemas.microsoft.com/office/drawing/2014/main" id="{00000000-0008-0000-0100-000029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79</xdr:row>
      <xdr:rowOff>0</xdr:rowOff>
    </xdr:from>
    <xdr:to>
      <xdr:col>12</xdr:col>
      <xdr:colOff>0</xdr:colOff>
      <xdr:row>80</xdr:row>
      <xdr:rowOff>0</xdr:rowOff>
    </xdr:to>
    <xdr:pic>
      <xdr:nvPicPr>
        <xdr:cNvPr id="4650" name="Picture 1578" descr="AFM-Taster_Edelstahl LED 18mm 4TE">
          <a:extLst>
            <a:ext uri="{FF2B5EF4-FFF2-40B4-BE49-F238E27FC236}">
              <a16:creationId xmlns:a16="http://schemas.microsoft.com/office/drawing/2014/main" id="{00000000-0008-0000-0100-00002A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79</xdr:row>
      <xdr:rowOff>0</xdr:rowOff>
    </xdr:from>
    <xdr:to>
      <xdr:col>12</xdr:col>
      <xdr:colOff>0</xdr:colOff>
      <xdr:row>80</xdr:row>
      <xdr:rowOff>0</xdr:rowOff>
    </xdr:to>
    <xdr:pic>
      <xdr:nvPicPr>
        <xdr:cNvPr id="4651" name="Picture 1579" descr="AFM-Taster_Edelstahl LED 18mm 4TE">
          <a:extLst>
            <a:ext uri="{FF2B5EF4-FFF2-40B4-BE49-F238E27FC236}">
              <a16:creationId xmlns:a16="http://schemas.microsoft.com/office/drawing/2014/main" id="{00000000-0008-0000-0100-00002B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79</xdr:row>
      <xdr:rowOff>0</xdr:rowOff>
    </xdr:from>
    <xdr:to>
      <xdr:col>12</xdr:col>
      <xdr:colOff>0</xdr:colOff>
      <xdr:row>80</xdr:row>
      <xdr:rowOff>0</xdr:rowOff>
    </xdr:to>
    <xdr:pic>
      <xdr:nvPicPr>
        <xdr:cNvPr id="4652" name="Picture 1580" descr="AFM-Taster_Edelstahl LED 18mm 4TE">
          <a:extLst>
            <a:ext uri="{FF2B5EF4-FFF2-40B4-BE49-F238E27FC236}">
              <a16:creationId xmlns:a16="http://schemas.microsoft.com/office/drawing/2014/main" id="{00000000-0008-0000-0100-00002C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79</xdr:row>
      <xdr:rowOff>0</xdr:rowOff>
    </xdr:from>
    <xdr:to>
      <xdr:col>12</xdr:col>
      <xdr:colOff>0</xdr:colOff>
      <xdr:row>80</xdr:row>
      <xdr:rowOff>0</xdr:rowOff>
    </xdr:to>
    <xdr:pic>
      <xdr:nvPicPr>
        <xdr:cNvPr id="4653" name="Picture 1581" descr="AFM-Taster_Edelstahl LED 18mm 4TE">
          <a:extLst>
            <a:ext uri="{FF2B5EF4-FFF2-40B4-BE49-F238E27FC236}">
              <a16:creationId xmlns:a16="http://schemas.microsoft.com/office/drawing/2014/main" id="{00000000-0008-0000-0100-00002D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79</xdr:row>
      <xdr:rowOff>0</xdr:rowOff>
    </xdr:from>
    <xdr:to>
      <xdr:col>12</xdr:col>
      <xdr:colOff>0</xdr:colOff>
      <xdr:row>80</xdr:row>
      <xdr:rowOff>0</xdr:rowOff>
    </xdr:to>
    <xdr:pic>
      <xdr:nvPicPr>
        <xdr:cNvPr id="4654" name="Picture 1582" descr="AFM-Taster_Edelstahl LED 18mm 4TE">
          <a:extLst>
            <a:ext uri="{FF2B5EF4-FFF2-40B4-BE49-F238E27FC236}">
              <a16:creationId xmlns:a16="http://schemas.microsoft.com/office/drawing/2014/main" id="{00000000-0008-0000-0100-00002E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79</xdr:row>
      <xdr:rowOff>0</xdr:rowOff>
    </xdr:from>
    <xdr:to>
      <xdr:col>12</xdr:col>
      <xdr:colOff>0</xdr:colOff>
      <xdr:row>80</xdr:row>
      <xdr:rowOff>0</xdr:rowOff>
    </xdr:to>
    <xdr:pic>
      <xdr:nvPicPr>
        <xdr:cNvPr id="4655" name="Picture 1583" descr="AFM-Taster_Edelstahl LED 18mm 4TE">
          <a:extLst>
            <a:ext uri="{FF2B5EF4-FFF2-40B4-BE49-F238E27FC236}">
              <a16:creationId xmlns:a16="http://schemas.microsoft.com/office/drawing/2014/main" id="{00000000-0008-0000-0100-00002F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79</xdr:row>
      <xdr:rowOff>0</xdr:rowOff>
    </xdr:from>
    <xdr:to>
      <xdr:col>12</xdr:col>
      <xdr:colOff>0</xdr:colOff>
      <xdr:row>80</xdr:row>
      <xdr:rowOff>0</xdr:rowOff>
    </xdr:to>
    <xdr:pic>
      <xdr:nvPicPr>
        <xdr:cNvPr id="4656" name="Picture 1584" descr="AFM-Taster_Edelstahl LED 18mm 4TE">
          <a:extLst>
            <a:ext uri="{FF2B5EF4-FFF2-40B4-BE49-F238E27FC236}">
              <a16:creationId xmlns:a16="http://schemas.microsoft.com/office/drawing/2014/main" id="{00000000-0008-0000-0100-00003012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57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79</xdr:row>
      <xdr:rowOff>0</xdr:rowOff>
    </xdr:from>
    <xdr:to>
      <xdr:col>14</xdr:col>
      <xdr:colOff>0</xdr:colOff>
      <xdr:row>80</xdr:row>
      <xdr:rowOff>0</xdr:rowOff>
    </xdr:to>
    <xdr:pic>
      <xdr:nvPicPr>
        <xdr:cNvPr id="4658" name="Picture 1586" descr="Artikel5782">
          <a:extLst>
            <a:ext uri="{FF2B5EF4-FFF2-40B4-BE49-F238E27FC236}">
              <a16:creationId xmlns:a16="http://schemas.microsoft.com/office/drawing/2014/main" id="{00000000-0008-0000-0100-00003212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61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79</xdr:row>
      <xdr:rowOff>0</xdr:rowOff>
    </xdr:from>
    <xdr:to>
      <xdr:col>17</xdr:col>
      <xdr:colOff>0</xdr:colOff>
      <xdr:row>80</xdr:row>
      <xdr:rowOff>0</xdr:rowOff>
    </xdr:to>
    <xdr:pic>
      <xdr:nvPicPr>
        <xdr:cNvPr id="4659" name="Picture 1587" descr="Artikel5784">
          <a:extLst>
            <a:ext uri="{FF2B5EF4-FFF2-40B4-BE49-F238E27FC236}">
              <a16:creationId xmlns:a16="http://schemas.microsoft.com/office/drawing/2014/main" id="{00000000-0008-0000-0100-000033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79</xdr:row>
      <xdr:rowOff>0</xdr:rowOff>
    </xdr:from>
    <xdr:to>
      <xdr:col>14</xdr:col>
      <xdr:colOff>0</xdr:colOff>
      <xdr:row>80</xdr:row>
      <xdr:rowOff>0</xdr:rowOff>
    </xdr:to>
    <xdr:pic>
      <xdr:nvPicPr>
        <xdr:cNvPr id="4668" name="Picture 1596" descr="Artikel5782">
          <a:extLst>
            <a:ext uri="{FF2B5EF4-FFF2-40B4-BE49-F238E27FC236}">
              <a16:creationId xmlns:a16="http://schemas.microsoft.com/office/drawing/2014/main" id="{00000000-0008-0000-0100-00003C12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61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79</xdr:row>
      <xdr:rowOff>0</xdr:rowOff>
    </xdr:from>
    <xdr:to>
      <xdr:col>17</xdr:col>
      <xdr:colOff>0</xdr:colOff>
      <xdr:row>80</xdr:row>
      <xdr:rowOff>0</xdr:rowOff>
    </xdr:to>
    <xdr:pic>
      <xdr:nvPicPr>
        <xdr:cNvPr id="4669" name="Picture 1597" descr="Artikel5784">
          <a:extLst>
            <a:ext uri="{FF2B5EF4-FFF2-40B4-BE49-F238E27FC236}">
              <a16:creationId xmlns:a16="http://schemas.microsoft.com/office/drawing/2014/main" id="{00000000-0008-0000-0100-00003D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79</xdr:row>
      <xdr:rowOff>0</xdr:rowOff>
    </xdr:from>
    <xdr:to>
      <xdr:col>14</xdr:col>
      <xdr:colOff>0</xdr:colOff>
      <xdr:row>80</xdr:row>
      <xdr:rowOff>0</xdr:rowOff>
    </xdr:to>
    <xdr:pic>
      <xdr:nvPicPr>
        <xdr:cNvPr id="4670" name="Picture 1598" descr="Artikel5782">
          <a:extLst>
            <a:ext uri="{FF2B5EF4-FFF2-40B4-BE49-F238E27FC236}">
              <a16:creationId xmlns:a16="http://schemas.microsoft.com/office/drawing/2014/main" id="{00000000-0008-0000-0100-00003E12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61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79</xdr:row>
      <xdr:rowOff>0</xdr:rowOff>
    </xdr:from>
    <xdr:to>
      <xdr:col>14</xdr:col>
      <xdr:colOff>0</xdr:colOff>
      <xdr:row>80</xdr:row>
      <xdr:rowOff>0</xdr:rowOff>
    </xdr:to>
    <xdr:pic>
      <xdr:nvPicPr>
        <xdr:cNvPr id="4671" name="Picture 1599" descr="Artikel5782">
          <a:extLst>
            <a:ext uri="{FF2B5EF4-FFF2-40B4-BE49-F238E27FC236}">
              <a16:creationId xmlns:a16="http://schemas.microsoft.com/office/drawing/2014/main" id="{00000000-0008-0000-0100-00003F12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61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78</xdr:row>
      <xdr:rowOff>161925</xdr:rowOff>
    </xdr:from>
    <xdr:to>
      <xdr:col>14</xdr:col>
      <xdr:colOff>0</xdr:colOff>
      <xdr:row>79</xdr:row>
      <xdr:rowOff>752475</xdr:rowOff>
    </xdr:to>
    <xdr:pic>
      <xdr:nvPicPr>
        <xdr:cNvPr id="4672" name="Picture 1600" descr="Artikel5782">
          <a:extLst>
            <a:ext uri="{FF2B5EF4-FFF2-40B4-BE49-F238E27FC236}">
              <a16:creationId xmlns:a16="http://schemas.microsoft.com/office/drawing/2014/main" id="{00000000-0008-0000-0100-00004012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6619875" y="127349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79</xdr:row>
      <xdr:rowOff>0</xdr:rowOff>
    </xdr:from>
    <xdr:to>
      <xdr:col>14</xdr:col>
      <xdr:colOff>0</xdr:colOff>
      <xdr:row>80</xdr:row>
      <xdr:rowOff>0</xdr:rowOff>
    </xdr:to>
    <xdr:pic>
      <xdr:nvPicPr>
        <xdr:cNvPr id="4673" name="Picture 1601" descr="Artikel5782">
          <a:extLst>
            <a:ext uri="{FF2B5EF4-FFF2-40B4-BE49-F238E27FC236}">
              <a16:creationId xmlns:a16="http://schemas.microsoft.com/office/drawing/2014/main" id="{00000000-0008-0000-0100-00004112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61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79</xdr:row>
      <xdr:rowOff>0</xdr:rowOff>
    </xdr:from>
    <xdr:to>
      <xdr:col>14</xdr:col>
      <xdr:colOff>0</xdr:colOff>
      <xdr:row>80</xdr:row>
      <xdr:rowOff>0</xdr:rowOff>
    </xdr:to>
    <xdr:pic>
      <xdr:nvPicPr>
        <xdr:cNvPr id="4674" name="Picture 1602" descr="Artikel5782">
          <a:extLst>
            <a:ext uri="{FF2B5EF4-FFF2-40B4-BE49-F238E27FC236}">
              <a16:creationId xmlns:a16="http://schemas.microsoft.com/office/drawing/2014/main" id="{00000000-0008-0000-0100-00004212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61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79</xdr:row>
      <xdr:rowOff>0</xdr:rowOff>
    </xdr:from>
    <xdr:to>
      <xdr:col>14</xdr:col>
      <xdr:colOff>0</xdr:colOff>
      <xdr:row>80</xdr:row>
      <xdr:rowOff>0</xdr:rowOff>
    </xdr:to>
    <xdr:pic>
      <xdr:nvPicPr>
        <xdr:cNvPr id="4675" name="Picture 1603" descr="Artikel5782">
          <a:extLst>
            <a:ext uri="{FF2B5EF4-FFF2-40B4-BE49-F238E27FC236}">
              <a16:creationId xmlns:a16="http://schemas.microsoft.com/office/drawing/2014/main" id="{00000000-0008-0000-0100-00004312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61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79</xdr:row>
      <xdr:rowOff>0</xdr:rowOff>
    </xdr:from>
    <xdr:to>
      <xdr:col>14</xdr:col>
      <xdr:colOff>0</xdr:colOff>
      <xdr:row>80</xdr:row>
      <xdr:rowOff>0</xdr:rowOff>
    </xdr:to>
    <xdr:pic>
      <xdr:nvPicPr>
        <xdr:cNvPr id="4676" name="Picture 1604" descr="Artikel5782">
          <a:extLst>
            <a:ext uri="{FF2B5EF4-FFF2-40B4-BE49-F238E27FC236}">
              <a16:creationId xmlns:a16="http://schemas.microsoft.com/office/drawing/2014/main" id="{00000000-0008-0000-0100-00004412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61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13</xdr:col>
      <xdr:colOff>0</xdr:colOff>
      <xdr:row>79</xdr:row>
      <xdr:rowOff>0</xdr:rowOff>
    </xdr:from>
    <xdr:to>
      <xdr:col>14</xdr:col>
      <xdr:colOff>0</xdr:colOff>
      <xdr:row>80</xdr:row>
      <xdr:rowOff>0</xdr:rowOff>
    </xdr:to>
    <xdr:pic>
      <xdr:nvPicPr>
        <xdr:cNvPr id="4677" name="Picture 1605" descr="Artikel5782">
          <a:extLst>
            <a:ext uri="{FF2B5EF4-FFF2-40B4-BE49-F238E27FC236}">
              <a16:creationId xmlns:a16="http://schemas.microsoft.com/office/drawing/2014/main" id="{00000000-0008-0000-0100-00004512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619875" y="127444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79</xdr:row>
      <xdr:rowOff>0</xdr:rowOff>
    </xdr:from>
    <xdr:to>
      <xdr:col>17</xdr:col>
      <xdr:colOff>0</xdr:colOff>
      <xdr:row>80</xdr:row>
      <xdr:rowOff>0</xdr:rowOff>
    </xdr:to>
    <xdr:pic>
      <xdr:nvPicPr>
        <xdr:cNvPr id="4678" name="Picture 1606" descr="Artikel5784">
          <a:extLst>
            <a:ext uri="{FF2B5EF4-FFF2-40B4-BE49-F238E27FC236}">
              <a16:creationId xmlns:a16="http://schemas.microsoft.com/office/drawing/2014/main" id="{00000000-0008-0000-0100-000046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79</xdr:row>
      <xdr:rowOff>0</xdr:rowOff>
    </xdr:from>
    <xdr:to>
      <xdr:col>17</xdr:col>
      <xdr:colOff>0</xdr:colOff>
      <xdr:row>80</xdr:row>
      <xdr:rowOff>0</xdr:rowOff>
    </xdr:to>
    <xdr:pic>
      <xdr:nvPicPr>
        <xdr:cNvPr id="4679" name="Picture 1607" descr="Artikel5784">
          <a:extLst>
            <a:ext uri="{FF2B5EF4-FFF2-40B4-BE49-F238E27FC236}">
              <a16:creationId xmlns:a16="http://schemas.microsoft.com/office/drawing/2014/main" id="{00000000-0008-0000-0100-000047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79</xdr:row>
      <xdr:rowOff>0</xdr:rowOff>
    </xdr:from>
    <xdr:to>
      <xdr:col>17</xdr:col>
      <xdr:colOff>0</xdr:colOff>
      <xdr:row>80</xdr:row>
      <xdr:rowOff>0</xdr:rowOff>
    </xdr:to>
    <xdr:pic>
      <xdr:nvPicPr>
        <xdr:cNvPr id="4680" name="Picture 1608" descr="Artikel5784">
          <a:extLst>
            <a:ext uri="{FF2B5EF4-FFF2-40B4-BE49-F238E27FC236}">
              <a16:creationId xmlns:a16="http://schemas.microsoft.com/office/drawing/2014/main" id="{00000000-0008-0000-0100-000048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79</xdr:row>
      <xdr:rowOff>0</xdr:rowOff>
    </xdr:from>
    <xdr:to>
      <xdr:col>17</xdr:col>
      <xdr:colOff>0</xdr:colOff>
      <xdr:row>80</xdr:row>
      <xdr:rowOff>0</xdr:rowOff>
    </xdr:to>
    <xdr:pic>
      <xdr:nvPicPr>
        <xdr:cNvPr id="4681" name="Picture 1609" descr="Artikel5784">
          <a:extLst>
            <a:ext uri="{FF2B5EF4-FFF2-40B4-BE49-F238E27FC236}">
              <a16:creationId xmlns:a16="http://schemas.microsoft.com/office/drawing/2014/main" id="{00000000-0008-0000-0100-000049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79</xdr:row>
      <xdr:rowOff>0</xdr:rowOff>
    </xdr:from>
    <xdr:to>
      <xdr:col>17</xdr:col>
      <xdr:colOff>0</xdr:colOff>
      <xdr:row>80</xdr:row>
      <xdr:rowOff>0</xdr:rowOff>
    </xdr:to>
    <xdr:pic>
      <xdr:nvPicPr>
        <xdr:cNvPr id="4682" name="Picture 1610" descr="Artikel5784">
          <a:extLst>
            <a:ext uri="{FF2B5EF4-FFF2-40B4-BE49-F238E27FC236}">
              <a16:creationId xmlns:a16="http://schemas.microsoft.com/office/drawing/2014/main" id="{00000000-0008-0000-0100-00004A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79</xdr:row>
      <xdr:rowOff>0</xdr:rowOff>
    </xdr:from>
    <xdr:to>
      <xdr:col>17</xdr:col>
      <xdr:colOff>0</xdr:colOff>
      <xdr:row>80</xdr:row>
      <xdr:rowOff>0</xdr:rowOff>
    </xdr:to>
    <xdr:pic>
      <xdr:nvPicPr>
        <xdr:cNvPr id="4683" name="Picture 1611" descr="Artikel5784">
          <a:extLst>
            <a:ext uri="{FF2B5EF4-FFF2-40B4-BE49-F238E27FC236}">
              <a16:creationId xmlns:a16="http://schemas.microsoft.com/office/drawing/2014/main" id="{00000000-0008-0000-0100-00004B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79</xdr:row>
      <xdr:rowOff>0</xdr:rowOff>
    </xdr:from>
    <xdr:to>
      <xdr:col>17</xdr:col>
      <xdr:colOff>0</xdr:colOff>
      <xdr:row>80</xdr:row>
      <xdr:rowOff>0</xdr:rowOff>
    </xdr:to>
    <xdr:pic>
      <xdr:nvPicPr>
        <xdr:cNvPr id="4684" name="Picture 1612" descr="Artikel5784">
          <a:extLst>
            <a:ext uri="{FF2B5EF4-FFF2-40B4-BE49-F238E27FC236}">
              <a16:creationId xmlns:a16="http://schemas.microsoft.com/office/drawing/2014/main" id="{00000000-0008-0000-0100-00004C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79</xdr:row>
      <xdr:rowOff>0</xdr:rowOff>
    </xdr:from>
    <xdr:to>
      <xdr:col>17</xdr:col>
      <xdr:colOff>0</xdr:colOff>
      <xdr:row>80</xdr:row>
      <xdr:rowOff>0</xdr:rowOff>
    </xdr:to>
    <xdr:pic>
      <xdr:nvPicPr>
        <xdr:cNvPr id="4685" name="Picture 1613" descr="Artikel5784">
          <a:extLst>
            <a:ext uri="{FF2B5EF4-FFF2-40B4-BE49-F238E27FC236}">
              <a16:creationId xmlns:a16="http://schemas.microsoft.com/office/drawing/2014/main" id="{00000000-0008-0000-0100-00004D12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381875" y="127444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59</xdr:row>
      <xdr:rowOff>0</xdr:rowOff>
    </xdr:from>
    <xdr:to>
      <xdr:col>16</xdr:col>
      <xdr:colOff>0</xdr:colOff>
      <xdr:row>60</xdr:row>
      <xdr:rowOff>0</xdr:rowOff>
    </xdr:to>
    <xdr:pic>
      <xdr:nvPicPr>
        <xdr:cNvPr id="4690" name="Picture 1618" descr="AFM-3,5mm-Klinke-4pol">
          <a:extLst>
            <a:ext uri="{FF2B5EF4-FFF2-40B4-BE49-F238E27FC236}">
              <a16:creationId xmlns:a16="http://schemas.microsoft.com/office/drawing/2014/main" id="{00000000-0008-0000-0100-00005212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38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16</xdr:col>
      <xdr:colOff>0</xdr:colOff>
      <xdr:row>59</xdr:row>
      <xdr:rowOff>752475</xdr:rowOff>
    </xdr:to>
    <xdr:pic>
      <xdr:nvPicPr>
        <xdr:cNvPr id="4691" name="Picture 1619" descr="AFM-3,5mm-Klinke-4pol">
          <a:extLst>
            <a:ext uri="{FF2B5EF4-FFF2-40B4-BE49-F238E27FC236}">
              <a16:creationId xmlns:a16="http://schemas.microsoft.com/office/drawing/2014/main" id="{00000000-0008-0000-0100-00005312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7381875" y="9086850"/>
          <a:ext cx="381000" cy="7524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59</xdr:row>
      <xdr:rowOff>0</xdr:rowOff>
    </xdr:from>
    <xdr:to>
      <xdr:col>16</xdr:col>
      <xdr:colOff>0</xdr:colOff>
      <xdr:row>60</xdr:row>
      <xdr:rowOff>0</xdr:rowOff>
    </xdr:to>
    <xdr:pic>
      <xdr:nvPicPr>
        <xdr:cNvPr id="4695" name="Picture 1623" descr="AFM-3,5mm-Klinke-4pol">
          <a:extLst>
            <a:ext uri="{FF2B5EF4-FFF2-40B4-BE49-F238E27FC236}">
              <a16:creationId xmlns:a16="http://schemas.microsoft.com/office/drawing/2014/main" id="{00000000-0008-0000-0100-00005712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38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58</xdr:row>
      <xdr:rowOff>161925</xdr:rowOff>
    </xdr:from>
    <xdr:to>
      <xdr:col>16</xdr:col>
      <xdr:colOff>0</xdr:colOff>
      <xdr:row>59</xdr:row>
      <xdr:rowOff>752475</xdr:rowOff>
    </xdr:to>
    <xdr:pic>
      <xdr:nvPicPr>
        <xdr:cNvPr id="4696" name="Picture 1624" descr="AFM-3,5mm-Klinke-4pol">
          <a:extLst>
            <a:ext uri="{FF2B5EF4-FFF2-40B4-BE49-F238E27FC236}">
              <a16:creationId xmlns:a16="http://schemas.microsoft.com/office/drawing/2014/main" id="{00000000-0008-0000-0100-00005812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7381875" y="90773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59</xdr:row>
      <xdr:rowOff>0</xdr:rowOff>
    </xdr:from>
    <xdr:to>
      <xdr:col>16</xdr:col>
      <xdr:colOff>0</xdr:colOff>
      <xdr:row>60</xdr:row>
      <xdr:rowOff>0</xdr:rowOff>
    </xdr:to>
    <xdr:pic>
      <xdr:nvPicPr>
        <xdr:cNvPr id="4697" name="Picture 1625" descr="AFM-3,5mm-Klinke-4pol">
          <a:extLst>
            <a:ext uri="{FF2B5EF4-FFF2-40B4-BE49-F238E27FC236}">
              <a16:creationId xmlns:a16="http://schemas.microsoft.com/office/drawing/2014/main" id="{00000000-0008-0000-0100-00005912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38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59</xdr:row>
      <xdr:rowOff>0</xdr:rowOff>
    </xdr:from>
    <xdr:to>
      <xdr:col>16</xdr:col>
      <xdr:colOff>0</xdr:colOff>
      <xdr:row>60</xdr:row>
      <xdr:rowOff>0</xdr:rowOff>
    </xdr:to>
    <xdr:pic>
      <xdr:nvPicPr>
        <xdr:cNvPr id="4698" name="Picture 1626" descr="AFM-3,5mm-Klinke-4pol">
          <a:extLst>
            <a:ext uri="{FF2B5EF4-FFF2-40B4-BE49-F238E27FC236}">
              <a16:creationId xmlns:a16="http://schemas.microsoft.com/office/drawing/2014/main" id="{00000000-0008-0000-0100-00005A12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38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59</xdr:row>
      <xdr:rowOff>0</xdr:rowOff>
    </xdr:from>
    <xdr:to>
      <xdr:col>16</xdr:col>
      <xdr:colOff>0</xdr:colOff>
      <xdr:row>60</xdr:row>
      <xdr:rowOff>0</xdr:rowOff>
    </xdr:to>
    <xdr:pic>
      <xdr:nvPicPr>
        <xdr:cNvPr id="4699" name="Picture 1627" descr="AFM-3,5mm-Klinke-4pol">
          <a:extLst>
            <a:ext uri="{FF2B5EF4-FFF2-40B4-BE49-F238E27FC236}">
              <a16:creationId xmlns:a16="http://schemas.microsoft.com/office/drawing/2014/main" id="{00000000-0008-0000-0100-00005B12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38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59</xdr:row>
      <xdr:rowOff>0</xdr:rowOff>
    </xdr:from>
    <xdr:to>
      <xdr:col>16</xdr:col>
      <xdr:colOff>0</xdr:colOff>
      <xdr:row>59</xdr:row>
      <xdr:rowOff>752475</xdr:rowOff>
    </xdr:to>
    <xdr:pic>
      <xdr:nvPicPr>
        <xdr:cNvPr id="4700" name="Picture 1628" descr="AFM-3,5mm-Klinke-4pol">
          <a:extLst>
            <a:ext uri="{FF2B5EF4-FFF2-40B4-BE49-F238E27FC236}">
              <a16:creationId xmlns:a16="http://schemas.microsoft.com/office/drawing/2014/main" id="{00000000-0008-0000-0100-00005C12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7381875" y="9086850"/>
          <a:ext cx="381000" cy="7524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59</xdr:row>
      <xdr:rowOff>9525</xdr:rowOff>
    </xdr:from>
    <xdr:to>
      <xdr:col>16</xdr:col>
      <xdr:colOff>0</xdr:colOff>
      <xdr:row>60</xdr:row>
      <xdr:rowOff>0</xdr:rowOff>
    </xdr:to>
    <xdr:pic>
      <xdr:nvPicPr>
        <xdr:cNvPr id="4701" name="Picture 1629" descr="AFM-3,5mm-Klinke-4pol">
          <a:extLst>
            <a:ext uri="{FF2B5EF4-FFF2-40B4-BE49-F238E27FC236}">
              <a16:creationId xmlns:a16="http://schemas.microsoft.com/office/drawing/2014/main" id="{00000000-0008-0000-0100-00005D12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7381875" y="9096375"/>
          <a:ext cx="381000" cy="7524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58</xdr:row>
      <xdr:rowOff>161925</xdr:rowOff>
    </xdr:from>
    <xdr:to>
      <xdr:col>16</xdr:col>
      <xdr:colOff>0</xdr:colOff>
      <xdr:row>59</xdr:row>
      <xdr:rowOff>752475</xdr:rowOff>
    </xdr:to>
    <xdr:pic>
      <xdr:nvPicPr>
        <xdr:cNvPr id="4702" name="Picture 1630" descr="AFM-3,5mm-Klinke-4pol">
          <a:extLst>
            <a:ext uri="{FF2B5EF4-FFF2-40B4-BE49-F238E27FC236}">
              <a16:creationId xmlns:a16="http://schemas.microsoft.com/office/drawing/2014/main" id="{00000000-0008-0000-0100-00005E12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7381875" y="90773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15</xdr:col>
      <xdr:colOff>0</xdr:colOff>
      <xdr:row>59</xdr:row>
      <xdr:rowOff>0</xdr:rowOff>
    </xdr:from>
    <xdr:to>
      <xdr:col>16</xdr:col>
      <xdr:colOff>0</xdr:colOff>
      <xdr:row>60</xdr:row>
      <xdr:rowOff>0</xdr:rowOff>
    </xdr:to>
    <xdr:pic>
      <xdr:nvPicPr>
        <xdr:cNvPr id="4704" name="Picture 1632" descr="AFM-3,5mm-Klinke-4pol">
          <a:extLst>
            <a:ext uri="{FF2B5EF4-FFF2-40B4-BE49-F238E27FC236}">
              <a16:creationId xmlns:a16="http://schemas.microsoft.com/office/drawing/2014/main" id="{00000000-0008-0000-0100-00006012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381875" y="90868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mc:AlternateContent xmlns:mc="http://schemas.openxmlformats.org/markup-compatibility/2006">
    <mc:Choice xmlns:a14="http://schemas.microsoft.com/office/drawing/2010/main" Requires="a14">
      <xdr:twoCellAnchor editAs="oneCell">
        <xdr:from>
          <xdr:col>3</xdr:col>
          <xdr:colOff>38100</xdr:colOff>
          <xdr:row>22</xdr:row>
          <xdr:rowOff>95250</xdr:rowOff>
        </xdr:from>
        <xdr:to>
          <xdr:col>5</xdr:col>
          <xdr:colOff>352425</xdr:colOff>
          <xdr:row>25</xdr:row>
          <xdr:rowOff>38100</xdr:rowOff>
        </xdr:to>
        <xdr:sp macro="" textlink="">
          <xdr:nvSpPr>
            <xdr:cNvPr id="4709" name="CommandButton1" hidden="1">
              <a:extLst>
                <a:ext uri="{63B3BB69-23CF-44E3-9099-C40C66FF867C}">
                  <a14:compatExt spid="_x0000_s4709"/>
                </a:ext>
                <a:ext uri="{FF2B5EF4-FFF2-40B4-BE49-F238E27FC236}">
                  <a16:creationId xmlns:a16="http://schemas.microsoft.com/office/drawing/2014/main" id="{00000000-0008-0000-0100-0000651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19</xdr:col>
      <xdr:colOff>0</xdr:colOff>
      <xdr:row>39</xdr:row>
      <xdr:rowOff>0</xdr:rowOff>
    </xdr:from>
    <xdr:to>
      <xdr:col>21</xdr:col>
      <xdr:colOff>19050</xdr:colOff>
      <xdr:row>40</xdr:row>
      <xdr:rowOff>0</xdr:rowOff>
    </xdr:to>
    <xdr:pic>
      <xdr:nvPicPr>
        <xdr:cNvPr id="4776" name="Picture 1704" descr="AFM DisplayPort8TE_320">
          <a:extLst>
            <a:ext uri="{FF2B5EF4-FFF2-40B4-BE49-F238E27FC236}">
              <a16:creationId xmlns:a16="http://schemas.microsoft.com/office/drawing/2014/main" id="{00000000-0008-0000-0100-0000A8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39</xdr:row>
      <xdr:rowOff>0</xdr:rowOff>
    </xdr:from>
    <xdr:to>
      <xdr:col>21</xdr:col>
      <xdr:colOff>19050</xdr:colOff>
      <xdr:row>40</xdr:row>
      <xdr:rowOff>0</xdr:rowOff>
    </xdr:to>
    <xdr:pic>
      <xdr:nvPicPr>
        <xdr:cNvPr id="4778" name="Picture 1706" descr="AFM DisplayPort8TE_320">
          <a:extLst>
            <a:ext uri="{FF2B5EF4-FFF2-40B4-BE49-F238E27FC236}">
              <a16:creationId xmlns:a16="http://schemas.microsoft.com/office/drawing/2014/main" id="{00000000-0008-0000-0100-0000AA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39</xdr:row>
      <xdr:rowOff>0</xdr:rowOff>
    </xdr:from>
    <xdr:to>
      <xdr:col>21</xdr:col>
      <xdr:colOff>19050</xdr:colOff>
      <xdr:row>40</xdr:row>
      <xdr:rowOff>0</xdr:rowOff>
    </xdr:to>
    <xdr:pic>
      <xdr:nvPicPr>
        <xdr:cNvPr id="4779" name="Picture 1707" descr="AFM DisplayPort8TE_320">
          <a:extLst>
            <a:ext uri="{FF2B5EF4-FFF2-40B4-BE49-F238E27FC236}">
              <a16:creationId xmlns:a16="http://schemas.microsoft.com/office/drawing/2014/main" id="{00000000-0008-0000-0100-0000AB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39</xdr:row>
      <xdr:rowOff>0</xdr:rowOff>
    </xdr:from>
    <xdr:to>
      <xdr:col>21</xdr:col>
      <xdr:colOff>19050</xdr:colOff>
      <xdr:row>40</xdr:row>
      <xdr:rowOff>0</xdr:rowOff>
    </xdr:to>
    <xdr:pic>
      <xdr:nvPicPr>
        <xdr:cNvPr id="4780" name="Picture 1708" descr="AFM DisplayPort8TE_320">
          <a:extLst>
            <a:ext uri="{FF2B5EF4-FFF2-40B4-BE49-F238E27FC236}">
              <a16:creationId xmlns:a16="http://schemas.microsoft.com/office/drawing/2014/main" id="{00000000-0008-0000-0100-0000AC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39</xdr:row>
      <xdr:rowOff>0</xdr:rowOff>
    </xdr:from>
    <xdr:to>
      <xdr:col>21</xdr:col>
      <xdr:colOff>19050</xdr:colOff>
      <xdr:row>40</xdr:row>
      <xdr:rowOff>0</xdr:rowOff>
    </xdr:to>
    <xdr:pic>
      <xdr:nvPicPr>
        <xdr:cNvPr id="4781" name="Picture 1709" descr="AFM DisplayPort8TE_320">
          <a:extLst>
            <a:ext uri="{FF2B5EF4-FFF2-40B4-BE49-F238E27FC236}">
              <a16:creationId xmlns:a16="http://schemas.microsoft.com/office/drawing/2014/main" id="{00000000-0008-0000-0100-0000AD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39</xdr:row>
      <xdr:rowOff>0</xdr:rowOff>
    </xdr:from>
    <xdr:to>
      <xdr:col>21</xdr:col>
      <xdr:colOff>19050</xdr:colOff>
      <xdr:row>40</xdr:row>
      <xdr:rowOff>0</xdr:rowOff>
    </xdr:to>
    <xdr:pic>
      <xdr:nvPicPr>
        <xdr:cNvPr id="4782" name="Picture 1710" descr="AFM DisplayPort8TE_320">
          <a:extLst>
            <a:ext uri="{FF2B5EF4-FFF2-40B4-BE49-F238E27FC236}">
              <a16:creationId xmlns:a16="http://schemas.microsoft.com/office/drawing/2014/main" id="{00000000-0008-0000-0100-0000AE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39</xdr:row>
      <xdr:rowOff>0</xdr:rowOff>
    </xdr:from>
    <xdr:to>
      <xdr:col>21</xdr:col>
      <xdr:colOff>19050</xdr:colOff>
      <xdr:row>40</xdr:row>
      <xdr:rowOff>0</xdr:rowOff>
    </xdr:to>
    <xdr:pic>
      <xdr:nvPicPr>
        <xdr:cNvPr id="4783" name="Picture 1711" descr="AFM DisplayPort8TE_320">
          <a:extLst>
            <a:ext uri="{FF2B5EF4-FFF2-40B4-BE49-F238E27FC236}">
              <a16:creationId xmlns:a16="http://schemas.microsoft.com/office/drawing/2014/main" id="{00000000-0008-0000-0100-0000AF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39</xdr:row>
      <xdr:rowOff>0</xdr:rowOff>
    </xdr:from>
    <xdr:to>
      <xdr:col>21</xdr:col>
      <xdr:colOff>19050</xdr:colOff>
      <xdr:row>40</xdr:row>
      <xdr:rowOff>0</xdr:rowOff>
    </xdr:to>
    <xdr:pic>
      <xdr:nvPicPr>
        <xdr:cNvPr id="4784" name="Picture 1712" descr="AFM DisplayPort8TE_320">
          <a:extLst>
            <a:ext uri="{FF2B5EF4-FFF2-40B4-BE49-F238E27FC236}">
              <a16:creationId xmlns:a16="http://schemas.microsoft.com/office/drawing/2014/main" id="{00000000-0008-0000-0100-0000B0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39</xdr:row>
      <xdr:rowOff>0</xdr:rowOff>
    </xdr:from>
    <xdr:to>
      <xdr:col>21</xdr:col>
      <xdr:colOff>19050</xdr:colOff>
      <xdr:row>40</xdr:row>
      <xdr:rowOff>0</xdr:rowOff>
    </xdr:to>
    <xdr:pic>
      <xdr:nvPicPr>
        <xdr:cNvPr id="4785" name="Picture 1713" descr="AFM DisplayPort8TE_320">
          <a:extLst>
            <a:ext uri="{FF2B5EF4-FFF2-40B4-BE49-F238E27FC236}">
              <a16:creationId xmlns:a16="http://schemas.microsoft.com/office/drawing/2014/main" id="{00000000-0008-0000-0100-0000B1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19</xdr:col>
      <xdr:colOff>0</xdr:colOff>
      <xdr:row>39</xdr:row>
      <xdr:rowOff>0</xdr:rowOff>
    </xdr:from>
    <xdr:to>
      <xdr:col>21</xdr:col>
      <xdr:colOff>19050</xdr:colOff>
      <xdr:row>40</xdr:row>
      <xdr:rowOff>0</xdr:rowOff>
    </xdr:to>
    <xdr:pic>
      <xdr:nvPicPr>
        <xdr:cNvPr id="4786" name="Picture 1714" descr="AFM DisplayPort8TE_320">
          <a:extLst>
            <a:ext uri="{FF2B5EF4-FFF2-40B4-BE49-F238E27FC236}">
              <a16:creationId xmlns:a16="http://schemas.microsoft.com/office/drawing/2014/main" id="{00000000-0008-0000-0100-0000B212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905875" y="5381625"/>
          <a:ext cx="78105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00" name="Picture 1728" descr="AFM-HDMI-Bu-Bu_neu_320">
          <a:extLst>
            <a:ext uri="{FF2B5EF4-FFF2-40B4-BE49-F238E27FC236}">
              <a16:creationId xmlns:a16="http://schemas.microsoft.com/office/drawing/2014/main" id="{00000000-0008-0000-0100-0000C0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39</xdr:row>
      <xdr:rowOff>0</xdr:rowOff>
    </xdr:from>
    <xdr:to>
      <xdr:col>12</xdr:col>
      <xdr:colOff>0</xdr:colOff>
      <xdr:row>40</xdr:row>
      <xdr:rowOff>0</xdr:rowOff>
    </xdr:to>
    <xdr:pic>
      <xdr:nvPicPr>
        <xdr:cNvPr id="4801" name="Picture 1729" descr="AFM-HDMI-Bu-Bu_neu_320">
          <a:extLst>
            <a:ext uri="{FF2B5EF4-FFF2-40B4-BE49-F238E27FC236}">
              <a16:creationId xmlns:a16="http://schemas.microsoft.com/office/drawing/2014/main" id="{00000000-0008-0000-0100-0000C1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02" name="Picture 1730" descr="AFM-HDMI-Bu-Bu_neu_320">
          <a:extLst>
            <a:ext uri="{FF2B5EF4-FFF2-40B4-BE49-F238E27FC236}">
              <a16:creationId xmlns:a16="http://schemas.microsoft.com/office/drawing/2014/main" id="{00000000-0008-0000-0100-0000C2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03" name="Picture 1731" descr="AFM-HDMI-Bu-Bu_neu_320">
          <a:extLst>
            <a:ext uri="{FF2B5EF4-FFF2-40B4-BE49-F238E27FC236}">
              <a16:creationId xmlns:a16="http://schemas.microsoft.com/office/drawing/2014/main" id="{00000000-0008-0000-0100-0000C3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04" name="Picture 1732" descr="AFM-HDMI-Bu-Bu_neu_320">
          <a:extLst>
            <a:ext uri="{FF2B5EF4-FFF2-40B4-BE49-F238E27FC236}">
              <a16:creationId xmlns:a16="http://schemas.microsoft.com/office/drawing/2014/main" id="{00000000-0008-0000-0100-0000C4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05" name="Picture 1733" descr="AFM-HDMI-Bu-Bu_neu_320">
          <a:extLst>
            <a:ext uri="{FF2B5EF4-FFF2-40B4-BE49-F238E27FC236}">
              <a16:creationId xmlns:a16="http://schemas.microsoft.com/office/drawing/2014/main" id="{00000000-0008-0000-0100-0000C5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06" name="Picture 1734" descr="AFM-HDMI-Bu-Bu_neu_320">
          <a:extLst>
            <a:ext uri="{FF2B5EF4-FFF2-40B4-BE49-F238E27FC236}">
              <a16:creationId xmlns:a16="http://schemas.microsoft.com/office/drawing/2014/main" id="{00000000-0008-0000-0100-0000C6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07" name="Picture 1735" descr="AFM-HDMI-Bu-Bu_neu_320">
          <a:extLst>
            <a:ext uri="{FF2B5EF4-FFF2-40B4-BE49-F238E27FC236}">
              <a16:creationId xmlns:a16="http://schemas.microsoft.com/office/drawing/2014/main" id="{00000000-0008-0000-0100-0000C7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08" name="Picture 1736" descr="AFM-HDMI-Bu-Bu_neu_320">
          <a:extLst>
            <a:ext uri="{FF2B5EF4-FFF2-40B4-BE49-F238E27FC236}">
              <a16:creationId xmlns:a16="http://schemas.microsoft.com/office/drawing/2014/main" id="{00000000-0008-0000-0100-0000C8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09" name="Picture 1737" descr="AFM-HDMI-Bu-Bu_neu_320">
          <a:extLst>
            <a:ext uri="{FF2B5EF4-FFF2-40B4-BE49-F238E27FC236}">
              <a16:creationId xmlns:a16="http://schemas.microsoft.com/office/drawing/2014/main" id="{00000000-0008-0000-0100-0000C9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11</xdr:col>
      <xdr:colOff>0</xdr:colOff>
      <xdr:row>39</xdr:row>
      <xdr:rowOff>0</xdr:rowOff>
    </xdr:from>
    <xdr:to>
      <xdr:col>12</xdr:col>
      <xdr:colOff>0</xdr:colOff>
      <xdr:row>40</xdr:row>
      <xdr:rowOff>0</xdr:rowOff>
    </xdr:to>
    <xdr:pic>
      <xdr:nvPicPr>
        <xdr:cNvPr id="4810" name="Picture 1738" descr="AFM-HDMI-Bu-Bu_neu_320">
          <a:extLst>
            <a:ext uri="{FF2B5EF4-FFF2-40B4-BE49-F238E27FC236}">
              <a16:creationId xmlns:a16="http://schemas.microsoft.com/office/drawing/2014/main" id="{00000000-0008-0000-0100-0000CA12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857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4838" name="Picture 1766" descr="AFM-12pin-Mini-Con4TE">
          <a:extLst>
            <a:ext uri="{FF2B5EF4-FFF2-40B4-BE49-F238E27FC236}">
              <a16:creationId xmlns:a16="http://schemas.microsoft.com/office/drawing/2014/main" id="{00000000-0008-0000-0100-0000E61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4839" name="Picture 1767" descr="AFM-12pin-Mini-Con4TE">
          <a:extLst>
            <a:ext uri="{FF2B5EF4-FFF2-40B4-BE49-F238E27FC236}">
              <a16:creationId xmlns:a16="http://schemas.microsoft.com/office/drawing/2014/main" id="{00000000-0008-0000-0100-0000E71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4840" name="Picture 1768" descr="AFM-12pin-Mini-Con4TE">
          <a:extLst>
            <a:ext uri="{FF2B5EF4-FFF2-40B4-BE49-F238E27FC236}">
              <a16:creationId xmlns:a16="http://schemas.microsoft.com/office/drawing/2014/main" id="{00000000-0008-0000-0100-0000E81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4841" name="Picture 1769" descr="AFM-12pin-Mini-Con4TE">
          <a:extLst>
            <a:ext uri="{FF2B5EF4-FFF2-40B4-BE49-F238E27FC236}">
              <a16:creationId xmlns:a16="http://schemas.microsoft.com/office/drawing/2014/main" id="{00000000-0008-0000-0100-0000E91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4842" name="Picture 1770" descr="AFM-12pin-Mini-Con4TE">
          <a:extLst>
            <a:ext uri="{FF2B5EF4-FFF2-40B4-BE49-F238E27FC236}">
              <a16:creationId xmlns:a16="http://schemas.microsoft.com/office/drawing/2014/main" id="{00000000-0008-0000-0100-0000EA1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4843" name="Picture 1771" descr="AFM-12pin-Mini-Con4TE">
          <a:extLst>
            <a:ext uri="{FF2B5EF4-FFF2-40B4-BE49-F238E27FC236}">
              <a16:creationId xmlns:a16="http://schemas.microsoft.com/office/drawing/2014/main" id="{00000000-0008-0000-0100-0000EB1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4844" name="Picture 1772" descr="AFM-12pin-Mini-Con4TE">
          <a:extLst>
            <a:ext uri="{FF2B5EF4-FFF2-40B4-BE49-F238E27FC236}">
              <a16:creationId xmlns:a16="http://schemas.microsoft.com/office/drawing/2014/main" id="{00000000-0008-0000-0100-0000EC1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4845" name="Picture 1773" descr="AFM-12pin-Mini-Con4TE">
          <a:extLst>
            <a:ext uri="{FF2B5EF4-FFF2-40B4-BE49-F238E27FC236}">
              <a16:creationId xmlns:a16="http://schemas.microsoft.com/office/drawing/2014/main" id="{00000000-0008-0000-0100-0000ED1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69</xdr:row>
      <xdr:rowOff>0</xdr:rowOff>
    </xdr:from>
    <xdr:to>
      <xdr:col>24</xdr:col>
      <xdr:colOff>0</xdr:colOff>
      <xdr:row>70</xdr:row>
      <xdr:rowOff>0</xdr:rowOff>
    </xdr:to>
    <xdr:pic>
      <xdr:nvPicPr>
        <xdr:cNvPr id="4846" name="Picture 1774" descr="AFM-12pin-Mini-Con4TE">
          <a:extLst>
            <a:ext uri="{FF2B5EF4-FFF2-40B4-BE49-F238E27FC236}">
              <a16:creationId xmlns:a16="http://schemas.microsoft.com/office/drawing/2014/main" id="{00000000-0008-0000-0100-0000EE1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429875" y="10915650"/>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23</xdr:col>
      <xdr:colOff>0</xdr:colOff>
      <xdr:row>59</xdr:row>
      <xdr:rowOff>0</xdr:rowOff>
    </xdr:from>
    <xdr:to>
      <xdr:col>25</xdr:col>
      <xdr:colOff>0</xdr:colOff>
      <xdr:row>60</xdr:row>
      <xdr:rowOff>0</xdr:rowOff>
    </xdr:to>
    <xdr:pic>
      <xdr:nvPicPr>
        <xdr:cNvPr id="4848" name="Picture 1776" descr="AFM USB-Ladeteil">
          <a:extLst>
            <a:ext uri="{FF2B5EF4-FFF2-40B4-BE49-F238E27FC236}">
              <a16:creationId xmlns:a16="http://schemas.microsoft.com/office/drawing/2014/main" id="{00000000-0008-0000-0100-0000F012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9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59</xdr:row>
      <xdr:rowOff>0</xdr:rowOff>
    </xdr:from>
    <xdr:to>
      <xdr:col>25</xdr:col>
      <xdr:colOff>0</xdr:colOff>
      <xdr:row>60</xdr:row>
      <xdr:rowOff>0</xdr:rowOff>
    </xdr:to>
    <xdr:pic>
      <xdr:nvPicPr>
        <xdr:cNvPr id="4849" name="Picture 1777" descr="AFM USB-Ladeteil">
          <a:extLst>
            <a:ext uri="{FF2B5EF4-FFF2-40B4-BE49-F238E27FC236}">
              <a16:creationId xmlns:a16="http://schemas.microsoft.com/office/drawing/2014/main" id="{00000000-0008-0000-0100-0000F112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9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59</xdr:row>
      <xdr:rowOff>0</xdr:rowOff>
    </xdr:from>
    <xdr:to>
      <xdr:col>25</xdr:col>
      <xdr:colOff>0</xdr:colOff>
      <xdr:row>60</xdr:row>
      <xdr:rowOff>0</xdr:rowOff>
    </xdr:to>
    <xdr:pic>
      <xdr:nvPicPr>
        <xdr:cNvPr id="4850" name="Picture 1778" descr="AFM USB-Ladeteil">
          <a:extLst>
            <a:ext uri="{FF2B5EF4-FFF2-40B4-BE49-F238E27FC236}">
              <a16:creationId xmlns:a16="http://schemas.microsoft.com/office/drawing/2014/main" id="{00000000-0008-0000-0100-0000F212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9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59</xdr:row>
      <xdr:rowOff>0</xdr:rowOff>
    </xdr:from>
    <xdr:to>
      <xdr:col>25</xdr:col>
      <xdr:colOff>0</xdr:colOff>
      <xdr:row>60</xdr:row>
      <xdr:rowOff>0</xdr:rowOff>
    </xdr:to>
    <xdr:pic>
      <xdr:nvPicPr>
        <xdr:cNvPr id="4851" name="Picture 1779" descr="AFM USB-Ladeteil">
          <a:extLst>
            <a:ext uri="{FF2B5EF4-FFF2-40B4-BE49-F238E27FC236}">
              <a16:creationId xmlns:a16="http://schemas.microsoft.com/office/drawing/2014/main" id="{00000000-0008-0000-0100-0000F312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9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59</xdr:row>
      <xdr:rowOff>0</xdr:rowOff>
    </xdr:from>
    <xdr:to>
      <xdr:col>25</xdr:col>
      <xdr:colOff>0</xdr:colOff>
      <xdr:row>60</xdr:row>
      <xdr:rowOff>0</xdr:rowOff>
    </xdr:to>
    <xdr:pic>
      <xdr:nvPicPr>
        <xdr:cNvPr id="4852" name="Picture 1780" descr="AFM USB-Ladeteil">
          <a:extLst>
            <a:ext uri="{FF2B5EF4-FFF2-40B4-BE49-F238E27FC236}">
              <a16:creationId xmlns:a16="http://schemas.microsoft.com/office/drawing/2014/main" id="{00000000-0008-0000-0100-0000F412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9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59</xdr:row>
      <xdr:rowOff>0</xdr:rowOff>
    </xdr:from>
    <xdr:to>
      <xdr:col>25</xdr:col>
      <xdr:colOff>0</xdr:colOff>
      <xdr:row>60</xdr:row>
      <xdr:rowOff>0</xdr:rowOff>
    </xdr:to>
    <xdr:pic>
      <xdr:nvPicPr>
        <xdr:cNvPr id="4853" name="Picture 1781" descr="AFM USB-Ladeteil">
          <a:extLst>
            <a:ext uri="{FF2B5EF4-FFF2-40B4-BE49-F238E27FC236}">
              <a16:creationId xmlns:a16="http://schemas.microsoft.com/office/drawing/2014/main" id="{00000000-0008-0000-0100-0000F512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9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59</xdr:row>
      <xdr:rowOff>0</xdr:rowOff>
    </xdr:from>
    <xdr:to>
      <xdr:col>25</xdr:col>
      <xdr:colOff>0</xdr:colOff>
      <xdr:row>60</xdr:row>
      <xdr:rowOff>0</xdr:rowOff>
    </xdr:to>
    <xdr:pic>
      <xdr:nvPicPr>
        <xdr:cNvPr id="4854" name="Picture 1782" descr="AFM USB-Ladeteil">
          <a:extLst>
            <a:ext uri="{FF2B5EF4-FFF2-40B4-BE49-F238E27FC236}">
              <a16:creationId xmlns:a16="http://schemas.microsoft.com/office/drawing/2014/main" id="{00000000-0008-0000-0100-0000F612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9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59</xdr:row>
      <xdr:rowOff>0</xdr:rowOff>
    </xdr:from>
    <xdr:to>
      <xdr:col>25</xdr:col>
      <xdr:colOff>0</xdr:colOff>
      <xdr:row>60</xdr:row>
      <xdr:rowOff>0</xdr:rowOff>
    </xdr:to>
    <xdr:pic>
      <xdr:nvPicPr>
        <xdr:cNvPr id="4855" name="Picture 1783" descr="AFM USB-Ladeteil">
          <a:extLst>
            <a:ext uri="{FF2B5EF4-FFF2-40B4-BE49-F238E27FC236}">
              <a16:creationId xmlns:a16="http://schemas.microsoft.com/office/drawing/2014/main" id="{00000000-0008-0000-0100-0000F712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9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59</xdr:row>
      <xdr:rowOff>0</xdr:rowOff>
    </xdr:from>
    <xdr:to>
      <xdr:col>25</xdr:col>
      <xdr:colOff>0</xdr:colOff>
      <xdr:row>60</xdr:row>
      <xdr:rowOff>0</xdr:rowOff>
    </xdr:to>
    <xdr:pic>
      <xdr:nvPicPr>
        <xdr:cNvPr id="4856" name="Picture 1784" descr="AFM USB-Ladeteil">
          <a:extLst>
            <a:ext uri="{FF2B5EF4-FFF2-40B4-BE49-F238E27FC236}">
              <a16:creationId xmlns:a16="http://schemas.microsoft.com/office/drawing/2014/main" id="{00000000-0008-0000-0100-0000F812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429875" y="908685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39</xdr:row>
      <xdr:rowOff>0</xdr:rowOff>
    </xdr:from>
    <xdr:to>
      <xdr:col>13</xdr:col>
      <xdr:colOff>0</xdr:colOff>
      <xdr:row>40</xdr:row>
      <xdr:rowOff>0</xdr:rowOff>
    </xdr:to>
    <xdr:pic>
      <xdr:nvPicPr>
        <xdr:cNvPr id="4892" name="Picture 1820" descr="AFM4TE-HDMI-Keystone_320">
          <a:extLst>
            <a:ext uri="{FF2B5EF4-FFF2-40B4-BE49-F238E27FC236}">
              <a16:creationId xmlns:a16="http://schemas.microsoft.com/office/drawing/2014/main" id="{00000000-0008-0000-0100-00001C130000}"/>
            </a:ext>
          </a:extLst>
        </xdr:cNvPr>
        <xdr:cNvPicPr>
          <a:picLocks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238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39</xdr:row>
      <xdr:rowOff>0</xdr:rowOff>
    </xdr:from>
    <xdr:to>
      <xdr:col>13</xdr:col>
      <xdr:colOff>0</xdr:colOff>
      <xdr:row>40</xdr:row>
      <xdr:rowOff>0</xdr:rowOff>
    </xdr:to>
    <xdr:pic>
      <xdr:nvPicPr>
        <xdr:cNvPr id="4893" name="Picture 1821" descr="AFM4TE-HDMI-Keystone_320">
          <a:extLst>
            <a:ext uri="{FF2B5EF4-FFF2-40B4-BE49-F238E27FC236}">
              <a16:creationId xmlns:a16="http://schemas.microsoft.com/office/drawing/2014/main" id="{00000000-0008-0000-0100-00001D130000}"/>
            </a:ext>
          </a:extLst>
        </xdr:cNvPr>
        <xdr:cNvPicPr>
          <a:picLocks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238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12</xdr:col>
      <xdr:colOff>0</xdr:colOff>
      <xdr:row>39</xdr:row>
      <xdr:rowOff>0</xdr:rowOff>
    </xdr:from>
    <xdr:to>
      <xdr:col>13</xdr:col>
      <xdr:colOff>0</xdr:colOff>
      <xdr:row>40</xdr:row>
      <xdr:rowOff>0</xdr:rowOff>
    </xdr:to>
    <xdr:pic>
      <xdr:nvPicPr>
        <xdr:cNvPr id="4897" name="Picture 1825" descr="AFM4TE-HDMI-Keystone_320">
          <a:extLst>
            <a:ext uri="{FF2B5EF4-FFF2-40B4-BE49-F238E27FC236}">
              <a16:creationId xmlns:a16="http://schemas.microsoft.com/office/drawing/2014/main" id="{00000000-0008-0000-0100-000021130000}"/>
            </a:ext>
          </a:extLst>
        </xdr:cNvPr>
        <xdr:cNvPicPr>
          <a:picLocks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238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12</xdr:col>
      <xdr:colOff>0</xdr:colOff>
      <xdr:row>39</xdr:row>
      <xdr:rowOff>0</xdr:rowOff>
    </xdr:from>
    <xdr:to>
      <xdr:col>13</xdr:col>
      <xdr:colOff>0</xdr:colOff>
      <xdr:row>40</xdr:row>
      <xdr:rowOff>0</xdr:rowOff>
    </xdr:to>
    <xdr:pic>
      <xdr:nvPicPr>
        <xdr:cNvPr id="4898" name="Picture 1826" descr="AFM4TE-HDMI-Keystone_320">
          <a:extLst>
            <a:ext uri="{FF2B5EF4-FFF2-40B4-BE49-F238E27FC236}">
              <a16:creationId xmlns:a16="http://schemas.microsoft.com/office/drawing/2014/main" id="{00000000-0008-0000-0100-000022130000}"/>
            </a:ext>
          </a:extLst>
        </xdr:cNvPr>
        <xdr:cNvPicPr>
          <a:picLocks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238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12</xdr:col>
      <xdr:colOff>0</xdr:colOff>
      <xdr:row>39</xdr:row>
      <xdr:rowOff>0</xdr:rowOff>
    </xdr:from>
    <xdr:to>
      <xdr:col>13</xdr:col>
      <xdr:colOff>0</xdr:colOff>
      <xdr:row>40</xdr:row>
      <xdr:rowOff>0</xdr:rowOff>
    </xdr:to>
    <xdr:pic>
      <xdr:nvPicPr>
        <xdr:cNvPr id="4899" name="Picture 1827" descr="AFM4TE-HDMI-Keystone_320">
          <a:extLst>
            <a:ext uri="{FF2B5EF4-FFF2-40B4-BE49-F238E27FC236}">
              <a16:creationId xmlns:a16="http://schemas.microsoft.com/office/drawing/2014/main" id="{00000000-0008-0000-0100-000023130000}"/>
            </a:ext>
          </a:extLst>
        </xdr:cNvPr>
        <xdr:cNvPicPr>
          <a:picLocks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238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12</xdr:col>
      <xdr:colOff>0</xdr:colOff>
      <xdr:row>39</xdr:row>
      <xdr:rowOff>0</xdr:rowOff>
    </xdr:from>
    <xdr:to>
      <xdr:col>13</xdr:col>
      <xdr:colOff>0</xdr:colOff>
      <xdr:row>40</xdr:row>
      <xdr:rowOff>0</xdr:rowOff>
    </xdr:to>
    <xdr:pic>
      <xdr:nvPicPr>
        <xdr:cNvPr id="4900" name="Picture 1828" descr="AFM4TE-HDMI-Keystone_320">
          <a:extLst>
            <a:ext uri="{FF2B5EF4-FFF2-40B4-BE49-F238E27FC236}">
              <a16:creationId xmlns:a16="http://schemas.microsoft.com/office/drawing/2014/main" id="{00000000-0008-0000-0100-000024130000}"/>
            </a:ext>
          </a:extLst>
        </xdr:cNvPr>
        <xdr:cNvPicPr>
          <a:picLocks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238875" y="5381625"/>
          <a:ext cx="381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22</xdr:col>
      <xdr:colOff>0</xdr:colOff>
      <xdr:row>39</xdr:row>
      <xdr:rowOff>0</xdr:rowOff>
    </xdr:from>
    <xdr:to>
      <xdr:col>23</xdr:col>
      <xdr:colOff>600</xdr:colOff>
      <xdr:row>40</xdr:row>
      <xdr:rowOff>1200</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0048875" y="5381625"/>
          <a:ext cx="381600" cy="763200"/>
        </a:xfrm>
        <a:prstGeom prst="rect">
          <a:avLst/>
        </a:prstGeom>
      </xdr:spPr>
    </xdr:pic>
    <xdr:clientData/>
  </xdr:twoCellAnchor>
  <xdr:twoCellAnchor editAs="oneCell">
    <xdr:from>
      <xdr:col>21</xdr:col>
      <xdr:colOff>0</xdr:colOff>
      <xdr:row>39</xdr:row>
      <xdr:rowOff>0</xdr:rowOff>
    </xdr:from>
    <xdr:to>
      <xdr:col>22</xdr:col>
      <xdr:colOff>600</xdr:colOff>
      <xdr:row>40</xdr:row>
      <xdr:rowOff>1200</xdr:rowOff>
    </xdr:to>
    <xdr:pic>
      <xdr:nvPicPr>
        <xdr:cNvPr id="4" name="Grafik 3">
          <a:extLst>
            <a:ext uri="{FF2B5EF4-FFF2-40B4-BE49-F238E27FC236}">
              <a16:creationId xmlns:a16="http://schemas.microsoft.com/office/drawing/2014/main" id="{00000000-0008-0000-0100-000004000000}"/>
            </a:ext>
          </a:extLst>
        </xdr:cNvPr>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9667875" y="5381625"/>
          <a:ext cx="381600" cy="763200"/>
        </a:xfrm>
        <a:prstGeom prst="rect">
          <a:avLst/>
        </a:prstGeom>
      </xdr:spPr>
    </xdr:pic>
    <xdr:clientData/>
  </xdr:twoCellAnchor>
  <xdr:twoCellAnchor editAs="oneCell">
    <xdr:from>
      <xdr:col>11</xdr:col>
      <xdr:colOff>0</xdr:colOff>
      <xdr:row>49</xdr:row>
      <xdr:rowOff>0</xdr:rowOff>
    </xdr:from>
    <xdr:to>
      <xdr:col>13</xdr:col>
      <xdr:colOff>0</xdr:colOff>
      <xdr:row>50</xdr:row>
      <xdr:rowOff>0</xdr:rowOff>
    </xdr:to>
    <xdr:pic>
      <xdr:nvPicPr>
        <xdr:cNvPr id="1809" name="Picture 785" descr="AFM-XLR-USB-A-Bu-8TE">
          <a:extLst>
            <a:ext uri="{FF2B5EF4-FFF2-40B4-BE49-F238E27FC236}">
              <a16:creationId xmlns:a16="http://schemas.microsoft.com/office/drawing/2014/main" id="{00000000-0008-0000-0100-00001107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864679" y="7239000"/>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16</xdr:col>
      <xdr:colOff>379800</xdr:colOff>
      <xdr:row>49</xdr:row>
      <xdr:rowOff>0</xdr:rowOff>
    </xdr:from>
    <xdr:to>
      <xdr:col>19</xdr:col>
      <xdr:colOff>0</xdr:colOff>
      <xdr:row>49</xdr:row>
      <xdr:rowOff>760478</xdr:rowOff>
    </xdr:to>
    <xdr:pic>
      <xdr:nvPicPr>
        <xdr:cNvPr id="646" name="Grafik 645">
          <a:extLst>
            <a:ext uri="{FF2B5EF4-FFF2-40B4-BE49-F238E27FC236}">
              <a16:creationId xmlns:a16="http://schemas.microsoft.com/office/drawing/2014/main" id="{00000000-0008-0000-0100-000086020000}"/>
            </a:ext>
          </a:extLst>
        </xdr:cNvPr>
        <xdr:cNvPicPr>
          <a:picLocks/>
        </xdr:cNvPicPr>
      </xdr:nvPicPr>
      <xdr:blipFill>
        <a:blip xmlns:r="http://schemas.openxmlformats.org/officeDocument/2006/relationships" r:embed="rId78">
          <a:duotone>
            <a:prstClr val="black"/>
            <a:srgbClr val="D9C3A5">
              <a:tint val="50000"/>
              <a:satMod val="180000"/>
            </a:srgbClr>
          </a:duotone>
          <a:extLst>
            <a:ext uri="{BEBA8EAE-BF5A-486C-A8C5-ECC9F3942E4B}">
              <a14:imgProps xmlns:a14="http://schemas.microsoft.com/office/drawing/2010/main">
                <a14:imgLayer r:embed="rId79">
                  <a14:imgEffect>
                    <a14:colorTemperature colorTemp="7200"/>
                  </a14:imgEffect>
                  <a14:imgEffect>
                    <a14:saturation sat="66000"/>
                  </a14:imgEffect>
                  <a14:imgEffect>
                    <a14:brightnessContrast contrast="37000"/>
                  </a14:imgEffect>
                </a14:imgLayer>
              </a14:imgProps>
            </a:ext>
          </a:extLst>
        </a:blip>
        <a:stretch>
          <a:fillRect/>
        </a:stretch>
      </xdr:blipFill>
      <xdr:spPr>
        <a:xfrm>
          <a:off x="8149479" y="7239000"/>
          <a:ext cx="763200" cy="760478"/>
        </a:xfrm>
        <a:prstGeom prst="rect">
          <a:avLst/>
        </a:prstGeom>
      </xdr:spPr>
    </xdr:pic>
    <xdr:clientData/>
  </xdr:twoCellAnchor>
  <xdr:twoCellAnchor editAs="oneCell">
    <xdr:from>
      <xdr:col>15</xdr:col>
      <xdr:colOff>0</xdr:colOff>
      <xdr:row>48</xdr:row>
      <xdr:rowOff>162086</xdr:rowOff>
    </xdr:from>
    <xdr:to>
      <xdr:col>17</xdr:col>
      <xdr:colOff>1200</xdr:colOff>
      <xdr:row>50</xdr:row>
      <xdr:rowOff>0</xdr:rowOff>
    </xdr:to>
    <xdr:pic>
      <xdr:nvPicPr>
        <xdr:cNvPr id="647" name="Grafik 646">
          <a:extLst>
            <a:ext uri="{FF2B5EF4-FFF2-40B4-BE49-F238E27FC236}">
              <a16:creationId xmlns:a16="http://schemas.microsoft.com/office/drawing/2014/main" id="{00000000-0008-0000-0100-000087020000}"/>
            </a:ext>
          </a:extLst>
        </xdr:cNvPr>
        <xdr:cNvPicPr>
          <a:picLocks/>
        </xdr:cNvPicPr>
      </xdr:nvPicPr>
      <xdr:blipFill>
        <a:blip xmlns:r="http://schemas.openxmlformats.org/officeDocument/2006/relationships" r:embed="rId80">
          <a:duotone>
            <a:prstClr val="black"/>
            <a:srgbClr val="D9C3A5">
              <a:tint val="50000"/>
              <a:satMod val="180000"/>
            </a:srgbClr>
          </a:duotone>
          <a:extLst>
            <a:ext uri="{BEBA8EAE-BF5A-486C-A8C5-ECC9F3942E4B}">
              <a14:imgProps xmlns:a14="http://schemas.microsoft.com/office/drawing/2010/main">
                <a14:imgLayer r:embed="rId81">
                  <a14:imgEffect>
                    <a14:colorTemperature colorTemp="7200"/>
                  </a14:imgEffect>
                  <a14:imgEffect>
                    <a14:saturation sat="66000"/>
                  </a14:imgEffect>
                </a14:imgLayer>
              </a14:imgProps>
            </a:ext>
          </a:extLst>
        </a:blip>
        <a:stretch>
          <a:fillRect/>
        </a:stretch>
      </xdr:blipFill>
      <xdr:spPr>
        <a:xfrm>
          <a:off x="7388679" y="7237800"/>
          <a:ext cx="763200" cy="763200"/>
        </a:xfrm>
        <a:prstGeom prst="rect">
          <a:avLst/>
        </a:prstGeom>
      </xdr:spPr>
    </xdr:pic>
    <xdr:clientData/>
  </xdr:twoCellAnchor>
  <xdr:twoCellAnchor editAs="oneCell">
    <xdr:from>
      <xdr:col>15</xdr:col>
      <xdr:colOff>0</xdr:colOff>
      <xdr:row>48</xdr:row>
      <xdr:rowOff>162086</xdr:rowOff>
    </xdr:from>
    <xdr:to>
      <xdr:col>17</xdr:col>
      <xdr:colOff>1200</xdr:colOff>
      <xdr:row>50</xdr:row>
      <xdr:rowOff>0</xdr:rowOff>
    </xdr:to>
    <xdr:pic>
      <xdr:nvPicPr>
        <xdr:cNvPr id="648" name="Grafik 647">
          <a:extLst>
            <a:ext uri="{FF2B5EF4-FFF2-40B4-BE49-F238E27FC236}">
              <a16:creationId xmlns:a16="http://schemas.microsoft.com/office/drawing/2014/main" id="{00000000-0008-0000-0100-000088020000}"/>
            </a:ext>
          </a:extLst>
        </xdr:cNvPr>
        <xdr:cNvPicPr>
          <a:picLocks/>
        </xdr:cNvPicPr>
      </xdr:nvPicPr>
      <xdr:blipFill>
        <a:blip xmlns:r="http://schemas.openxmlformats.org/officeDocument/2006/relationships" r:embed="rId80">
          <a:duotone>
            <a:prstClr val="black"/>
            <a:srgbClr val="D9C3A5">
              <a:tint val="50000"/>
              <a:satMod val="180000"/>
            </a:srgbClr>
          </a:duotone>
          <a:extLst>
            <a:ext uri="{BEBA8EAE-BF5A-486C-A8C5-ECC9F3942E4B}">
              <a14:imgProps xmlns:a14="http://schemas.microsoft.com/office/drawing/2010/main">
                <a14:imgLayer r:embed="rId81">
                  <a14:imgEffect>
                    <a14:colorTemperature colorTemp="7200"/>
                  </a14:imgEffect>
                  <a14:imgEffect>
                    <a14:saturation sat="66000"/>
                  </a14:imgEffect>
                </a14:imgLayer>
              </a14:imgProps>
            </a:ext>
          </a:extLst>
        </a:blip>
        <a:stretch>
          <a:fillRect/>
        </a:stretch>
      </xdr:blipFill>
      <xdr:spPr>
        <a:xfrm>
          <a:off x="7388679" y="7237800"/>
          <a:ext cx="763200" cy="763200"/>
        </a:xfrm>
        <a:prstGeom prst="rect">
          <a:avLst/>
        </a:prstGeom>
      </xdr:spPr>
    </xdr:pic>
    <xdr:clientData fLocksWithSheet="0"/>
  </xdr:twoCellAnchor>
  <xdr:twoCellAnchor editAs="oneCell">
    <xdr:from>
      <xdr:col>17</xdr:col>
      <xdr:colOff>0</xdr:colOff>
      <xdr:row>49</xdr:row>
      <xdr:rowOff>1522</xdr:rowOff>
    </xdr:from>
    <xdr:to>
      <xdr:col>19</xdr:col>
      <xdr:colOff>1200</xdr:colOff>
      <xdr:row>50</xdr:row>
      <xdr:rowOff>0</xdr:rowOff>
    </xdr:to>
    <xdr:pic>
      <xdr:nvPicPr>
        <xdr:cNvPr id="649" name="Grafik 648">
          <a:extLst>
            <a:ext uri="{FF2B5EF4-FFF2-40B4-BE49-F238E27FC236}">
              <a16:creationId xmlns:a16="http://schemas.microsoft.com/office/drawing/2014/main" id="{00000000-0008-0000-0100-000089020000}"/>
            </a:ext>
          </a:extLst>
        </xdr:cNvPr>
        <xdr:cNvPicPr>
          <a:picLocks/>
        </xdr:cNvPicPr>
      </xdr:nvPicPr>
      <xdr:blipFill>
        <a:blip xmlns:r="http://schemas.openxmlformats.org/officeDocument/2006/relationships" r:embed="rId78">
          <a:duotone>
            <a:prstClr val="black"/>
            <a:srgbClr val="D9C3A5">
              <a:tint val="50000"/>
              <a:satMod val="180000"/>
            </a:srgbClr>
          </a:duotone>
          <a:extLst>
            <a:ext uri="{BEBA8EAE-BF5A-486C-A8C5-ECC9F3942E4B}">
              <a14:imgProps xmlns:a14="http://schemas.microsoft.com/office/drawing/2010/main">
                <a14:imgLayer r:embed="rId79">
                  <a14:imgEffect>
                    <a14:colorTemperature colorTemp="7200"/>
                  </a14:imgEffect>
                  <a14:imgEffect>
                    <a14:saturation sat="66000"/>
                  </a14:imgEffect>
                  <a14:imgEffect>
                    <a14:brightnessContrast contrast="37000"/>
                  </a14:imgEffect>
                </a14:imgLayer>
              </a14:imgProps>
            </a:ext>
          </a:extLst>
        </a:blip>
        <a:stretch>
          <a:fillRect/>
        </a:stretch>
      </xdr:blipFill>
      <xdr:spPr>
        <a:xfrm>
          <a:off x="8150679" y="7240522"/>
          <a:ext cx="763200" cy="760478"/>
        </a:xfrm>
        <a:prstGeom prst="rect">
          <a:avLst/>
        </a:prstGeom>
      </xdr:spPr>
    </xdr:pic>
    <xdr:clientData fLock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de.wikipedia.org/wiki/RAL-Farbe" TargetMode="External"/><Relationship Id="rId6" Type="http://schemas.openxmlformats.org/officeDocument/2006/relationships/image" Target="../media/image12.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C3:W61"/>
  <sheetViews>
    <sheetView zoomScale="70" zoomScaleNormal="100" zoomScaleSheetLayoutView="55" workbookViewId="0">
      <selection activeCell="O32" sqref="O32"/>
    </sheetView>
  </sheetViews>
  <sheetFormatPr baseColWidth="10" defaultRowHeight="12.75" x14ac:dyDescent="0.2"/>
  <cols>
    <col min="6" max="6" width="13.140625" customWidth="1"/>
  </cols>
  <sheetData>
    <row r="3" spans="3:21" ht="18" x14ac:dyDescent="0.25">
      <c r="G3" s="204" t="s">
        <v>293</v>
      </c>
      <c r="U3" s="204" t="s">
        <v>804</v>
      </c>
    </row>
    <row r="11" spans="3:21" ht="15" x14ac:dyDescent="0.2">
      <c r="C11" s="174" t="s">
        <v>2302</v>
      </c>
    </row>
    <row r="19" spans="3:21" ht="12.75" customHeight="1" x14ac:dyDescent="0.35">
      <c r="G19" s="150"/>
    </row>
    <row r="22" spans="3:21" ht="15" x14ac:dyDescent="0.2">
      <c r="C22" s="175" t="s">
        <v>2303</v>
      </c>
    </row>
    <row r="24" spans="3:21" ht="18" x14ac:dyDescent="0.25">
      <c r="G24" s="204" t="s">
        <v>802</v>
      </c>
      <c r="U24" s="204" t="s">
        <v>803</v>
      </c>
    </row>
    <row r="32" spans="3:21" ht="15" x14ac:dyDescent="0.2">
      <c r="C32" s="175" t="s">
        <v>2304</v>
      </c>
    </row>
    <row r="38" spans="3:21" ht="18" x14ac:dyDescent="0.25">
      <c r="L38" s="204" t="s">
        <v>1579</v>
      </c>
    </row>
    <row r="40" spans="3:21" ht="15" x14ac:dyDescent="0.2">
      <c r="C40" s="175"/>
    </row>
    <row r="41" spans="3:21" ht="49.5" customHeight="1" x14ac:dyDescent="0.2">
      <c r="C41" s="303" t="s">
        <v>2104</v>
      </c>
      <c r="D41" s="303"/>
      <c r="E41" s="303"/>
      <c r="F41" s="303"/>
    </row>
    <row r="45" spans="3:21" ht="12.75" customHeight="1" x14ac:dyDescent="0.2"/>
    <row r="47" spans="3:21" ht="12.75" customHeight="1" x14ac:dyDescent="0.35">
      <c r="G47" s="150"/>
      <c r="U47" s="150"/>
    </row>
    <row r="50" spans="3:23" ht="15.75" thickBot="1" x14ac:dyDescent="0.25">
      <c r="C50" s="175" t="s">
        <v>2098</v>
      </c>
    </row>
    <row r="51" spans="3:23" ht="51" thickBot="1" x14ac:dyDescent="0.75">
      <c r="J51" s="161" t="s">
        <v>104</v>
      </c>
      <c r="K51" s="161"/>
      <c r="L51" s="161"/>
      <c r="M51" s="162"/>
      <c r="N51" s="162"/>
      <c r="O51" s="162"/>
      <c r="P51" s="162"/>
      <c r="Q51" s="162"/>
      <c r="R51" s="162"/>
      <c r="S51" s="162"/>
      <c r="T51" s="162"/>
      <c r="U51" s="163"/>
      <c r="V51" s="163"/>
      <c r="W51" s="163"/>
    </row>
    <row r="52" spans="3:23" ht="13.5" thickBot="1" x14ac:dyDescent="0.25"/>
    <row r="53" spans="3:23" s="155" customFormat="1" ht="21.95" customHeight="1" thickBot="1" x14ac:dyDescent="0.25">
      <c r="M53" s="156" t="s">
        <v>2570</v>
      </c>
      <c r="N53" s="157" t="s">
        <v>2577</v>
      </c>
      <c r="O53" s="158"/>
      <c r="P53" s="158"/>
      <c r="Q53" s="158"/>
      <c r="R53" s="158"/>
      <c r="S53" s="159"/>
      <c r="U53" s="160"/>
    </row>
    <row r="54" spans="3:23" ht="13.5" thickBot="1" x14ac:dyDescent="0.25"/>
    <row r="55" spans="3:23" s="155" customFormat="1" ht="21.95" customHeight="1" thickBot="1" x14ac:dyDescent="0.25">
      <c r="M55" s="156" t="s">
        <v>2571</v>
      </c>
      <c r="N55" s="157" t="s">
        <v>2575</v>
      </c>
      <c r="O55" s="158"/>
      <c r="P55" s="158"/>
      <c r="Q55" s="158"/>
      <c r="R55" s="158"/>
      <c r="S55" s="159"/>
      <c r="U55" s="160"/>
    </row>
    <row r="56" spans="3:23" ht="13.5" thickBot="1" x14ac:dyDescent="0.25"/>
    <row r="57" spans="3:23" s="155" customFormat="1" ht="21.95" customHeight="1" thickBot="1" x14ac:dyDescent="0.25">
      <c r="M57" s="156" t="s">
        <v>2572</v>
      </c>
      <c r="N57" s="157" t="s">
        <v>2576</v>
      </c>
      <c r="O57" s="158"/>
      <c r="P57" s="158"/>
      <c r="Q57" s="158"/>
      <c r="R57" s="158"/>
      <c r="S57" s="159"/>
      <c r="U57" s="160"/>
    </row>
    <row r="58" spans="3:23" ht="13.5" thickBot="1" x14ac:dyDescent="0.25"/>
    <row r="59" spans="3:23" s="155" customFormat="1" ht="21.95" customHeight="1" thickBot="1" x14ac:dyDescent="0.25">
      <c r="M59" s="156" t="s">
        <v>2573</v>
      </c>
      <c r="N59" s="157" t="s">
        <v>2578</v>
      </c>
      <c r="O59" s="158"/>
      <c r="P59" s="158"/>
      <c r="Q59" s="158"/>
      <c r="R59" s="158"/>
      <c r="S59" s="159"/>
      <c r="U59" s="160"/>
    </row>
    <row r="60" spans="3:23" ht="13.5" thickBot="1" x14ac:dyDescent="0.25"/>
    <row r="61" spans="3:23" s="155" customFormat="1" ht="21.95" customHeight="1" thickBot="1" x14ac:dyDescent="0.25">
      <c r="M61" s="156" t="s">
        <v>2574</v>
      </c>
      <c r="N61" s="157" t="s">
        <v>2579</v>
      </c>
      <c r="O61" s="158"/>
      <c r="P61" s="158"/>
      <c r="Q61" s="158"/>
      <c r="R61" s="158"/>
      <c r="S61" s="159"/>
      <c r="U61" s="160"/>
    </row>
  </sheetData>
  <sheetProtection sheet="1" objects="1" scenarios="1" selectLockedCells="1"/>
  <mergeCells count="1">
    <mergeCell ref="C41:F41"/>
  </mergeCells>
  <phoneticPr fontId="5" type="noConversion"/>
  <pageMargins left="0.78740157499999996" right="0.78740157499999996" top="0.984251969" bottom="0.984251969" header="0.4921259845" footer="0.4921259845"/>
  <pageSetup paperSize="9" scale="58" orientation="portrait" horizontalDpi="4294967293"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CR1929"/>
  <sheetViews>
    <sheetView tabSelected="1" zoomScaleNormal="100" zoomScaleSheetLayoutView="75" workbookViewId="0">
      <pane ySplit="36" topLeftCell="A37" activePane="bottomLeft" state="frozen"/>
      <selection pane="bottomLeft" activeCell="A12" sqref="A12:C13"/>
    </sheetView>
  </sheetViews>
  <sheetFormatPr baseColWidth="10" defaultRowHeight="12.75" x14ac:dyDescent="0.2"/>
  <cols>
    <col min="1" max="1" width="30.7109375" style="4" customWidth="1"/>
    <col min="2" max="25" width="5.7109375" style="4" customWidth="1"/>
    <col min="26" max="26" width="9.140625" style="4" customWidth="1"/>
    <col min="27" max="213" width="5.7109375" style="4" customWidth="1"/>
    <col min="214" max="16384" width="11.42578125" style="4"/>
  </cols>
  <sheetData>
    <row r="1" spans="1:34" s="11" customFormat="1" ht="9.9499999999999993" customHeight="1" thickBot="1" x14ac:dyDescent="0.25">
      <c r="A1" s="9" t="s">
        <v>1456</v>
      </c>
      <c r="B1" s="400"/>
      <c r="C1" s="401"/>
      <c r="D1" s="401"/>
      <c r="E1" s="401"/>
      <c r="F1" s="402"/>
      <c r="G1" s="10"/>
      <c r="H1" s="18" t="s">
        <v>1457</v>
      </c>
      <c r="I1" s="19"/>
      <c r="J1" s="19"/>
      <c r="K1" s="19"/>
      <c r="L1" s="19"/>
      <c r="M1" s="19"/>
      <c r="N1" s="19"/>
      <c r="O1" s="19"/>
      <c r="P1" s="21"/>
      <c r="Q1" s="19"/>
      <c r="R1" s="19"/>
      <c r="S1" s="205" t="str">
        <f>IF($E$12=5520,"Netzkabel",IF($E$12=5522,"Netzkabel",""))</f>
        <v/>
      </c>
      <c r="T1" s="206"/>
      <c r="U1" s="360" t="str">
        <f>IF($E$12=5520,"zusätzliches Netzkabel",IF($E$12=5522,"zusätzliches Netzkabel",""))</f>
        <v/>
      </c>
      <c r="V1" s="361"/>
      <c r="W1" s="362"/>
      <c r="X1" s="238" t="s">
        <v>2055</v>
      </c>
      <c r="Y1" s="294" t="s">
        <v>2665</v>
      </c>
      <c r="AE1" s="10"/>
      <c r="AF1" s="10"/>
      <c r="AG1" s="10"/>
      <c r="AH1" s="10"/>
    </row>
    <row r="2" spans="1:34" s="11" customFormat="1" ht="9.9499999999999993" customHeight="1" x14ac:dyDescent="0.2">
      <c r="A2" s="12" t="s">
        <v>1458</v>
      </c>
      <c r="B2" s="403"/>
      <c r="C2" s="404"/>
      <c r="D2" s="404"/>
      <c r="E2" s="404"/>
      <c r="F2" s="405"/>
      <c r="G2" s="10"/>
      <c r="H2" s="209" t="s">
        <v>1459</v>
      </c>
      <c r="I2" s="210" t="s">
        <v>1655</v>
      </c>
      <c r="J2" s="211"/>
      <c r="K2" s="211"/>
      <c r="L2" s="211"/>
      <c r="M2" s="211"/>
      <c r="N2" s="229" t="s">
        <v>2103</v>
      </c>
      <c r="O2" s="211"/>
      <c r="P2" s="212"/>
      <c r="Q2" s="213" t="s">
        <v>530</v>
      </c>
      <c r="R2" s="213" t="s">
        <v>1460</v>
      </c>
      <c r="S2" s="214" t="str">
        <f>IF($E$12=5520,"Länge(m)",IF($E$12=5522,"Länge(m)",""))</f>
        <v/>
      </c>
      <c r="T2" s="215"/>
      <c r="U2" s="216" t="str">
        <f>IF($E$12=5520,"Meter",IF($E$12=5522,"Meter",""))</f>
        <v/>
      </c>
      <c r="V2" s="216" t="str">
        <f>IF($E$12=5520,"Kabel",IF($E$12=5522,"Kabel",""))</f>
        <v/>
      </c>
      <c r="W2" s="216" t="str">
        <f>IF($E$12=5520,"Preis/m",IF($E$12=5522,"Preis/m",""))</f>
        <v/>
      </c>
      <c r="X2" s="217"/>
      <c r="Y2" s="218" t="s">
        <v>531</v>
      </c>
      <c r="AE2" s="10"/>
      <c r="AF2" s="10"/>
      <c r="AG2" s="10"/>
      <c r="AH2" s="10"/>
    </row>
    <row r="3" spans="1:34" s="11" customFormat="1" ht="9.9499999999999993" customHeight="1" x14ac:dyDescent="0.2">
      <c r="A3" s="12" t="s">
        <v>1462</v>
      </c>
      <c r="B3" s="403"/>
      <c r="C3" s="404"/>
      <c r="D3" s="404"/>
      <c r="E3" s="404"/>
      <c r="F3" s="405"/>
      <c r="G3" s="10"/>
      <c r="H3" s="219" t="str">
        <f>IF(E12=0,"",E12)</f>
        <v/>
      </c>
      <c r="I3" s="220" t="str">
        <f>IF(ISNA(VLOOKUP($H3,'AFM-Artikel'!$A$2:$D$4762,2)),"",VLOOKUP($H3,'AFM-Artikel'!$A$2:$D$4762,2))</f>
        <v/>
      </c>
      <c r="J3" s="220"/>
      <c r="K3" s="220"/>
      <c r="L3" s="220"/>
      <c r="M3" s="220"/>
      <c r="N3" s="230" t="str">
        <f>IF(OR(H3=5520,H3=5522),B22,"")</f>
        <v/>
      </c>
      <c r="O3" s="221"/>
      <c r="P3" s="366" t="str">
        <f>IF(ISNA(VLOOKUP($H3,'AFM-Artikel'!$A$2:$D$5039,3)),"",VLOOKUP($H3,'AFM-Artikel'!$A$2:$D$5039,3))</f>
        <v/>
      </c>
      <c r="Q3" s="366"/>
      <c r="R3" s="221" t="str">
        <f t="shared" ref="R3:R8" si="0">IF(H3="","",1)</f>
        <v/>
      </c>
      <c r="S3" s="166"/>
      <c r="T3" s="166"/>
      <c r="U3" s="166"/>
      <c r="V3" s="166"/>
      <c r="W3" s="166"/>
      <c r="X3" s="366" t="str">
        <f>IF($P$3="","",IF($U$5="",$P$3*$R$3,(($P$3*$R$3)+($U$5*$W$5))))</f>
        <v/>
      </c>
      <c r="Y3" s="420"/>
      <c r="Z3" s="194"/>
      <c r="AE3" s="10"/>
      <c r="AF3" s="10"/>
      <c r="AG3" s="10"/>
      <c r="AH3" s="10"/>
    </row>
    <row r="4" spans="1:34" s="11" customFormat="1" ht="9.9499999999999993" customHeight="1" x14ac:dyDescent="0.2">
      <c r="A4" s="30" t="s">
        <v>491</v>
      </c>
      <c r="B4" s="403"/>
      <c r="C4" s="404"/>
      <c r="D4" s="404"/>
      <c r="E4" s="404"/>
      <c r="F4" s="405"/>
      <c r="G4" s="10"/>
      <c r="H4" s="219" t="str">
        <f>IF(AND(B14="JA",F12=20),5553,IF(AND(B14="JA",F12=24),5551,IF(AND(B14="JA",F12=28),5552,IF(AND(B14="JA",F12=36),5550,IF(AND(B14="JA",F12=44),5555,IF(AND(B14="JA",F12=84),5556,IF(AND(B14="JA",F12=48),5554,"")))))))</f>
        <v/>
      </c>
      <c r="I4" s="220" t="str">
        <f>IF(ISNA(VLOOKUP($H4,'AFM-Artikel'!$A$2:$D$4762,2)),"",VLOOKUP($H4,'AFM-Artikel'!$A$2:$D$4762,2))</f>
        <v/>
      </c>
      <c r="J4" s="220"/>
      <c r="K4" s="220"/>
      <c r="L4" s="220"/>
      <c r="M4" s="220"/>
      <c r="N4" s="220"/>
      <c r="O4" s="221"/>
      <c r="P4" s="336" t="str">
        <f>IF(ISNA(VLOOKUP($H4,'AFM-Artikel'!$A$2:$D$5039,3)),"",VLOOKUP($H4,'AFM-Artikel'!$A$2:$D$5039,3))</f>
        <v/>
      </c>
      <c r="Q4" s="336"/>
      <c r="R4" s="221" t="str">
        <f t="shared" si="0"/>
        <v/>
      </c>
      <c r="S4" s="220"/>
      <c r="T4" s="220"/>
      <c r="U4" s="166"/>
      <c r="V4" s="220"/>
      <c r="W4" s="220"/>
      <c r="X4" s="336" t="str">
        <f>IF(P4="","",P4*R4)</f>
        <v/>
      </c>
      <c r="Y4" s="337"/>
      <c r="Z4" s="194"/>
      <c r="AE4" s="10"/>
      <c r="AF4" s="10"/>
      <c r="AG4" s="10"/>
      <c r="AH4" s="10"/>
    </row>
    <row r="5" spans="1:34" s="11" customFormat="1" ht="9.9499999999999993" customHeight="1" thickBot="1" x14ac:dyDescent="0.25">
      <c r="A5" s="14" t="s">
        <v>1463</v>
      </c>
      <c r="B5" s="406"/>
      <c r="C5" s="407"/>
      <c r="D5" s="407"/>
      <c r="E5" s="407"/>
      <c r="F5" s="408"/>
      <c r="G5" s="10"/>
      <c r="H5" s="219" t="str">
        <f>IF($B$15="Nein","",IF(AND(B15="JA",E12=5520,D15="Schuko-Stecker"),5726,IF(AND(B15="JA",E12=5522,D15="Schuko-Stecker"),5726,IF(AND(B15="JA",E12=5520,D15="Wieland-Stecker"),5793,IF(AND(B15="JA",E12=5522,D15="Wieland-Stecker"),5793,"")))))</f>
        <v/>
      </c>
      <c r="I5" s="220" t="str">
        <f>IF(ISNA(VLOOKUP($H5,'AFM-Artikel'!$A$2:$D$4762,2)),"",VLOOKUP($H5,'AFM-Artikel'!$A$2:$D$4762,2))</f>
        <v/>
      </c>
      <c r="J5" s="166"/>
      <c r="K5" s="166"/>
      <c r="L5" s="166"/>
      <c r="M5" s="166"/>
      <c r="N5" s="166"/>
      <c r="O5" s="166"/>
      <c r="P5" s="336" t="str">
        <f>IF(ISNA(VLOOKUP($H5,'AFM-Artikel'!$A$2:$D$5039,3)),"",VLOOKUP($H5,'AFM-Artikel'!$A$2:$D$5039,3))</f>
        <v/>
      </c>
      <c r="Q5" s="336"/>
      <c r="R5" s="221" t="str">
        <f t="shared" si="0"/>
        <v/>
      </c>
      <c r="S5" s="221" t="str">
        <f>IF($B$15="Nein","",IF($E$12=5520,$C$15,IF($E$12=5522,$C$15,"")))</f>
        <v/>
      </c>
      <c r="T5" s="166"/>
      <c r="U5" s="220" t="str">
        <f>IF($S$5="","",IF($S$5&lt;=3,"",$S$5-3))</f>
        <v/>
      </c>
      <c r="V5" s="220" t="str">
        <f>IF($S$5="","",IF($S$5&lt;=3,"",5311))</f>
        <v/>
      </c>
      <c r="W5" s="103" t="str">
        <f>IF($S$5="","",IF($S$5&lt;=3,"",IF(ISNA(VLOOKUP($V$5,'AFM-Artikel'!$A$2:$D$5036,3)),"",VLOOKUP($V$5,'AFM-Artikel'!$A$2:$D$5036,3))))</f>
        <v/>
      </c>
      <c r="X5" s="336" t="str">
        <f>IF($P$5="","",IF($U$5="",$P$5*$R$5,(($P$5*$R$5)+($U$5*$W$5))))</f>
        <v/>
      </c>
      <c r="Y5" s="337"/>
      <c r="Z5" s="194"/>
      <c r="AE5" s="10"/>
      <c r="AF5" s="10"/>
      <c r="AG5" s="10"/>
      <c r="AH5" s="10"/>
    </row>
    <row r="6" spans="1:34" s="11" customFormat="1" ht="9.9499999999999993" customHeight="1" thickBot="1" x14ac:dyDescent="0.25">
      <c r="A6" s="34"/>
      <c r="B6" s="411"/>
      <c r="C6" s="412"/>
      <c r="D6" s="412"/>
      <c r="E6" s="412"/>
      <c r="F6" s="413"/>
      <c r="H6" s="219" t="str">
        <f>IF(AND($B$16="Ja",$B$17="Nein",OR($E$12=5520,$E$12=5522)),"",IF(AND($B$16="Ja",$B$17="Ja",OR($E$12=5520,$E$12=5522)),5523,IF(AND($B$17="Ja",$B$18="Ja",OR($E$12=5520,$E$12=5522)),"Fehler","")))</f>
        <v/>
      </c>
      <c r="I6" s="220" t="str">
        <f>IF(ISNA(VLOOKUP($H6,'AFM-Artikel'!$A$2:$D$4762,2)),"",VLOOKUP($H6,'AFM-Artikel'!$A$2:$D$4762,2))</f>
        <v/>
      </c>
      <c r="J6" s="166"/>
      <c r="K6" s="166"/>
      <c r="L6" s="166"/>
      <c r="M6" s="166"/>
      <c r="N6" s="166"/>
      <c r="O6" s="166"/>
      <c r="P6" s="336" t="str">
        <f>IF(ISNA(VLOOKUP($H6,'AFM-Artikel'!$A$2:$D$5039,3)),"",VLOOKUP($H6,'AFM-Artikel'!$A$2:$D$5039,3))</f>
        <v/>
      </c>
      <c r="Q6" s="336"/>
      <c r="R6" s="221" t="str">
        <f t="shared" si="0"/>
        <v/>
      </c>
      <c r="S6" s="221" t="s">
        <v>544</v>
      </c>
      <c r="T6" s="222">
        <f>IF($C$17="","Farbangabe fehlt!",$C$17)</f>
        <v>9007</v>
      </c>
      <c r="U6" s="166"/>
      <c r="V6" s="166"/>
      <c r="W6" s="166"/>
      <c r="X6" s="336" t="str">
        <f>IF(P6="","",P6*R6)</f>
        <v/>
      </c>
      <c r="Y6" s="337"/>
      <c r="Z6" s="194"/>
      <c r="AE6" s="10"/>
      <c r="AF6" s="10"/>
      <c r="AG6" s="10"/>
      <c r="AH6" s="10"/>
    </row>
    <row r="7" spans="1:34" s="11" customFormat="1" ht="9.9499999999999993" customHeight="1" x14ac:dyDescent="0.2">
      <c r="A7" s="15" t="s">
        <v>1464</v>
      </c>
      <c r="B7" s="400"/>
      <c r="C7" s="401"/>
      <c r="D7" s="401"/>
      <c r="E7" s="401"/>
      <c r="F7" s="402"/>
      <c r="H7" s="219" t="str">
        <f>IF(ISNA(VLOOKUP(Datenbank!BT8,Datenbank!BV1:BW34,2,FALSE))," ",VLOOKUP(Datenbank!BT8,Datenbank!BV1:BW34,2,FALSE))</f>
        <v xml:space="preserve"> </v>
      </c>
      <c r="I7" s="220" t="str">
        <f>IF(ISNA(VLOOKUP($H7,'AFM-Artikel'!$A$2:$D$4762,2)),"",VLOOKUP($H7,'AFM-Artikel'!$A$2:$D$4762,2))</f>
        <v/>
      </c>
      <c r="J7" s="166"/>
      <c r="K7" s="166"/>
      <c r="L7" s="166"/>
      <c r="M7" s="166"/>
      <c r="N7" s="166"/>
      <c r="O7" s="166"/>
      <c r="P7" s="336" t="str">
        <f>IF(ISNA(VLOOKUP($H7,'AFM-Artikel'!$A$2:$D$5039,3)),"",VLOOKUP($H7,'AFM-Artikel'!$A$2:$D$5039,3))</f>
        <v/>
      </c>
      <c r="Q7" s="336"/>
      <c r="R7" s="221" t="str">
        <f>IF(OR(H7=" ",H7="Fehler"),"",1)</f>
        <v/>
      </c>
      <c r="S7" s="221"/>
      <c r="T7" s="222"/>
      <c r="U7" s="166"/>
      <c r="V7" s="166"/>
      <c r="W7" s="166"/>
      <c r="X7" s="336" t="str">
        <f>IF(P7="","",P7*R7)</f>
        <v/>
      </c>
      <c r="Y7" s="337"/>
      <c r="Z7" s="194"/>
      <c r="AE7" s="10"/>
      <c r="AF7" s="10"/>
      <c r="AG7" s="10"/>
      <c r="AH7" s="10"/>
    </row>
    <row r="8" spans="1:34" s="11" customFormat="1" ht="9.9499999999999993" customHeight="1" thickBot="1" x14ac:dyDescent="0.25">
      <c r="A8" s="14" t="s">
        <v>1465</v>
      </c>
      <c r="B8" s="414"/>
      <c r="C8" s="415"/>
      <c r="D8" s="407"/>
      <c r="E8" s="407"/>
      <c r="F8" s="408"/>
      <c r="G8" s="10"/>
      <c r="H8" s="219" t="str">
        <f>IF(AND(B21="Ja",E$12=5520),5529,IF(AND($B$21="Ja",E$12=5522),5536,""))</f>
        <v/>
      </c>
      <c r="I8" s="220" t="str">
        <f>IF(ISNA(VLOOKUP($H8,'AFM-Artikel'!$A$2:$D$4762,2)),"",VLOOKUP($H8,'AFM-Artikel'!$A$2:$D$4762,2))</f>
        <v/>
      </c>
      <c r="J8" s="166"/>
      <c r="K8" s="166"/>
      <c r="L8" s="166"/>
      <c r="M8" s="166"/>
      <c r="N8" s="166"/>
      <c r="O8" s="166"/>
      <c r="P8" s="336" t="str">
        <f>IF(ISNA(VLOOKUP($H8,'AFM-Artikel'!$A$2:$D$5039,3)),"",VLOOKUP($H8,'AFM-Artikel'!$A$2:$D$5039,3))</f>
        <v/>
      </c>
      <c r="Q8" s="336"/>
      <c r="R8" s="221" t="str">
        <f t="shared" si="0"/>
        <v/>
      </c>
      <c r="S8" s="166"/>
      <c r="T8" s="166"/>
      <c r="U8" s="166"/>
      <c r="V8" s="166"/>
      <c r="W8" s="166"/>
      <c r="X8" s="336" t="str">
        <f>IF(P8="","",P8*R8)</f>
        <v/>
      </c>
      <c r="Y8" s="337"/>
      <c r="Z8" s="194"/>
      <c r="AE8" s="10"/>
      <c r="AF8" s="10"/>
      <c r="AG8" s="10"/>
      <c r="AH8" s="10"/>
    </row>
    <row r="9" spans="1:34" s="11" customFormat="1" ht="9.9499999999999993" customHeight="1" x14ac:dyDescent="0.2">
      <c r="A9" s="409" t="s">
        <v>533</v>
      </c>
      <c r="B9" s="416">
        <v>0</v>
      </c>
      <c r="C9" s="418" t="str">
        <f>IF(OR($B$9="Liste",$B$9=""),"","%")</f>
        <v>%</v>
      </c>
      <c r="G9" s="10"/>
      <c r="H9" s="231" t="str">
        <f>IF(AND(B22="hinten",OR(E$12=5520,E$12=5522)),"5520-HOR","")</f>
        <v/>
      </c>
      <c r="I9" s="220" t="str">
        <f>IF(N3="","",IF(H9="5520-HOR","AFM Option horizontal, Kabelausgang hinten","Kabelausgang Standard: vertikal unten "))</f>
        <v/>
      </c>
      <c r="J9" s="166"/>
      <c r="K9" s="166"/>
      <c r="L9" s="166"/>
      <c r="M9" s="166"/>
      <c r="N9" s="166"/>
      <c r="O9" s="166"/>
      <c r="P9" s="336"/>
      <c r="Q9" s="336"/>
      <c r="R9" s="221"/>
      <c r="S9" s="363" t="s">
        <v>1657</v>
      </c>
      <c r="T9" s="364"/>
      <c r="U9" s="364"/>
      <c r="V9" s="364"/>
      <c r="W9" s="365"/>
      <c r="X9" s="421"/>
      <c r="Y9" s="422"/>
      <c r="Z9" s="194"/>
      <c r="AE9" s="10"/>
      <c r="AF9" s="10"/>
      <c r="AG9" s="10"/>
      <c r="AH9" s="10"/>
    </row>
    <row r="10" spans="1:34" s="11" customFormat="1" ht="9.9499999999999993" customHeight="1" thickBot="1" x14ac:dyDescent="0.25">
      <c r="A10" s="410"/>
      <c r="B10" s="417"/>
      <c r="C10" s="419"/>
      <c r="G10" s="10"/>
      <c r="H10" s="223" t="s">
        <v>1459</v>
      </c>
      <c r="I10" s="89" t="s">
        <v>1656</v>
      </c>
      <c r="J10" s="90"/>
      <c r="K10" s="90"/>
      <c r="L10" s="90"/>
      <c r="M10" s="90"/>
      <c r="N10" s="90"/>
      <c r="O10" s="202" t="s">
        <v>1461</v>
      </c>
      <c r="P10" s="90"/>
      <c r="Q10" s="91" t="s">
        <v>530</v>
      </c>
      <c r="R10" s="93" t="s">
        <v>1460</v>
      </c>
      <c r="S10" s="46" t="s">
        <v>1652</v>
      </c>
      <c r="T10" s="46" t="s">
        <v>1673</v>
      </c>
      <c r="U10" s="46" t="s">
        <v>2472</v>
      </c>
      <c r="V10" s="46" t="s">
        <v>1265</v>
      </c>
      <c r="W10" s="46" t="s">
        <v>2472</v>
      </c>
      <c r="X10" s="92"/>
      <c r="Y10" s="224" t="s">
        <v>531</v>
      </c>
      <c r="Z10" s="194"/>
      <c r="AE10" s="10"/>
      <c r="AF10" s="10"/>
      <c r="AG10" s="10"/>
      <c r="AH10" s="10"/>
    </row>
    <row r="11" spans="1:34" s="11" customFormat="1" ht="9.9499999999999993" customHeight="1" thickBot="1" x14ac:dyDescent="0.25">
      <c r="G11" s="10"/>
      <c r="H11" s="219" t="str">
        <f>IF(Datenbank!$Y$1=0,"",IF(Datenbank!$Y$11&gt;=Datenbank!$BG3,HLOOKUP(Datenbank!$BG3,Datenbank!$B$10:$Y$24,6),IF(Datenbank!$Y$31&gt;=Datenbank!$BG3,HLOOKUP(Datenbank!$BG3,Datenbank!$B$30:$Y$44,6),IF(Datenbank!$Y$51&gt;=Datenbank!$BG3,HLOOKUP(Datenbank!$BG3,Datenbank!$B$50:$Y$64,6),IF(Datenbank!$Y$71&gt;=Datenbank!$BG3,HLOOKUP(Datenbank!$BG3,Datenbank!$B$70:$Y$84,6),IF(Datenbank!$Y$91&gt;=Datenbank!$BG3,HLOOKUP(Datenbank!$BG3,Datenbank!$B$90:$Y$104,6),IF(Datenbank!$Y$111&gt;=Datenbank!$BG3,HLOOKUP(Datenbank!$BG3,Datenbank!$B$110:$Y$124,6),"")))))))</f>
        <v/>
      </c>
      <c r="I11" s="103" t="str">
        <f>IF($H11="","",VLOOKUP($H11,'AFM-Artikel'!$A$2:$D$1763,2))</f>
        <v/>
      </c>
      <c r="J11" s="220"/>
      <c r="K11" s="220"/>
      <c r="L11" s="220"/>
      <c r="M11" s="220"/>
      <c r="N11" s="220"/>
      <c r="O11" s="203" t="str">
        <f>IF(Datenbank!$Y$1=0,"",IF(Datenbank!$Y$11&gt;=Datenbank!$BG3,HLOOKUP(Datenbank!$BG3,Datenbank!$B$10:$Y$24,15),IF(Datenbank!$Y$31&gt;=Datenbank!$BG3,HLOOKUP(Datenbank!$BG3,Datenbank!$B$30:$Y$44,15),IF(Datenbank!$Y$51&gt;=Datenbank!$BG3,HLOOKUP(Datenbank!$BG3,Datenbank!$B$50:$Y$64,15),IF(Datenbank!$Y$71&gt;=Datenbank!$BG3,HLOOKUP(Datenbank!$BG3,Datenbank!$B$70:$Y$84,15),IF(Datenbank!$Y$91&gt;=Datenbank!$BG3,HLOOKUP(Datenbank!$BG3,Datenbank!$B$90:$Y$104,15),IF(Datenbank!$Y$111&gt;=Datenbank!$BG3,HLOOKUP(Datenbank!$BG3,Datenbank!$B$110:$Y$124,15),"")))))))</f>
        <v/>
      </c>
      <c r="P11" s="336" t="str">
        <f>IF(Datenbank!$Y$1=0,"",IF(Datenbank!$Y$11&gt;=Datenbank!$BG3,HLOOKUP(Datenbank!$BG3,Datenbank!$B$10:$Y$24,8),IF(Datenbank!$Y$31&gt;=Datenbank!$BG3,HLOOKUP(Datenbank!$BG3,Datenbank!$B$30:$Y$44,8),IF(Datenbank!$Y$51&gt;=Datenbank!$BG3,HLOOKUP(Datenbank!$BG3,Datenbank!$B$50:$Y$64,8),IF(Datenbank!$Y$71&gt;=Datenbank!$BG3,HLOOKUP(Datenbank!$BG3,Datenbank!$B$70:$Y$84,8),IF(Datenbank!$Y$91&gt;=Datenbank!$BG3,HLOOKUP(Datenbank!$BG3,Datenbank!$B$90:$Y$104,8),IF(Datenbank!$Y$111&gt;=Datenbank!$BG3,HLOOKUP(Datenbank!$BG3,Datenbank!$B$110:$Y$124,8),"")))))))</f>
        <v/>
      </c>
      <c r="Q11" s="336"/>
      <c r="R11" s="221" t="str">
        <f>IF(Datenbank!$Y$1=0,"",IF(Datenbank!$Y$11&gt;=Datenbank!$BG3,HLOOKUP(Datenbank!$BG3,Datenbank!$B$10:$Y$24,4),IF(Datenbank!$Y$31&gt;=Datenbank!$BG3,HLOOKUP(Datenbank!$BG3,Datenbank!$B$30:$Y$44,4),IF(Datenbank!$Y$51&gt;=Datenbank!$BG3,HLOOKUP(Datenbank!$BG3,Datenbank!$B$50:$Y$64,4),IF(Datenbank!$Y$71&gt;=Datenbank!$BG3,HLOOKUP(Datenbank!$BG3,Datenbank!$B$70:$Y$84,4),IF(Datenbank!$Y$91&gt;=Datenbank!$BG3,HLOOKUP(Datenbank!$BG3,Datenbank!$B$90:$Y$104,4),IF(Datenbank!$Y$111&gt;=Datenbank!$BG3,HLOOKUP(Datenbank!$BG3,Datenbank!$B$110:$Y$124,4),"")))))))</f>
        <v/>
      </c>
      <c r="S11" s="220" t="str">
        <f>IF(Datenbank!$Y$1=0,"",IF(Datenbank!$Y$11&gt;=Datenbank!$BG3,HLOOKUP(Datenbank!$BG3,Datenbank!$B$10:$Y$24,14),IF(Datenbank!$Y$31&gt;=Datenbank!$BG3,HLOOKUP(Datenbank!$BG3,Datenbank!$B$30:$Y$44,14),IF(Datenbank!$Y$51&gt;=Datenbank!$BG3,HLOOKUP(Datenbank!$BG3,Datenbank!$B$50:$Y$64,14),IF(Datenbank!$Y$71&gt;=Datenbank!$BG3,HLOOKUP(Datenbank!$BG3,Datenbank!$B$70:$Y$84,14),IF(Datenbank!$Y$91&gt;=Datenbank!$BG3,HLOOKUP(Datenbank!$BG3,Datenbank!$B$90:$Y$104,14),IF(Datenbank!$Y$111&gt;=Datenbank!$BG3,HLOOKUP(Datenbank!$BG3,Datenbank!$B$110:$Y$124,14),"")))))))</f>
        <v/>
      </c>
      <c r="T11" s="220" t="str">
        <f>IF(Datenbank!$Y$1=0,"",IF(Datenbank!$Y$11&gt;=Datenbank!$BG3,HLOOKUP(Datenbank!$BG3,Datenbank!$B$10:$Y$24,9),IF(Datenbank!$Y$31&gt;=Datenbank!$BG3,HLOOKUP(Datenbank!$BG3,Datenbank!$B$30:$Y$44,9),IF(Datenbank!$Y$51&gt;=Datenbank!$BG3,HLOOKUP(Datenbank!$BG3,Datenbank!$B$50:$Y$64,9),IF(Datenbank!$Y$71&gt;=Datenbank!$BG3,HLOOKUP(Datenbank!$BG3,Datenbank!$B$70:$Y$84,9),IF(Datenbank!$Y$91&gt;=Datenbank!$BG3,HLOOKUP(Datenbank!$BG3,Datenbank!$B$90:$Y$104,9),IF(Datenbank!$Y$111&gt;=Datenbank!$BG3,HLOOKUP(Datenbank!$BG3,Datenbank!$B$110:$Y$124,9),"")))))))</f>
        <v/>
      </c>
      <c r="U11" s="103" t="str">
        <f>IF(Datenbank!$Y$1=0,"",IF(Datenbank!$Y$11&gt;=Datenbank!$BG3,HLOOKUP(Datenbank!$BG3,Datenbank!$B$10:$Y$24,10),IF(Datenbank!$Y$31&gt;=Datenbank!$BG3,HLOOKUP(Datenbank!$BG3,Datenbank!$B$30:$Y$44,10),IF(Datenbank!$Y$51&gt;=Datenbank!$BG3,HLOOKUP(Datenbank!$BG3,Datenbank!$B$50:$Y$64,10),IF(Datenbank!$Y$71&gt;=Datenbank!$BG3,HLOOKUP(Datenbank!$BG3,Datenbank!$B$70:$Y$84,10),IF(Datenbank!$Y$91&gt;=Datenbank!$BG3,HLOOKUP(Datenbank!$BG3,Datenbank!$B$90:$Y$104,10),IF(Datenbank!$Y$111&gt;=Datenbank!$BG3,HLOOKUP(Datenbank!$BG3,Datenbank!$B$110:$Y$124,10),"")))))))</f>
        <v/>
      </c>
      <c r="V11" s="220" t="str">
        <f>IF(Datenbank!$Y$1=0,"",IF(Datenbank!$Y$11&gt;=Datenbank!$BG3,HLOOKUP(Datenbank!$BG3,Datenbank!$B$10:$Y$24,11),IF(Datenbank!$Y$31&gt;=Datenbank!$BG3,HLOOKUP(Datenbank!$BG3,Datenbank!$B$30:$Y$44,11),IF(Datenbank!$Y$51&gt;=Datenbank!$BG3,HLOOKUP(Datenbank!$BG3,Datenbank!$B$50:$Y$64,11),IF(Datenbank!$Y$71&gt;=Datenbank!$BG3,HLOOKUP(Datenbank!$BG3,Datenbank!$B$70:$Y$84,11),IF(Datenbank!$Y$91&gt;=Datenbank!$BG3,HLOOKUP(Datenbank!$BG3,Datenbank!$B$90:$Y$104,11),IF(Datenbank!$Y$111&gt;=Datenbank!$BG3,HLOOKUP(Datenbank!$BG3,Datenbank!$B$110:$Y$124,11),"")))))))</f>
        <v/>
      </c>
      <c r="W11" s="103" t="str">
        <f>IF(Datenbank!$Y$1=0,"",IF(Datenbank!$Y$11&gt;=Datenbank!$BG3,HLOOKUP(Datenbank!$BG3,Datenbank!$B$10:$Y$24,12),IF(Datenbank!$Y$31&gt;=Datenbank!$BG3,HLOOKUP(Datenbank!$BG3,Datenbank!$B$30:$Y$44,12),IF(Datenbank!$Y$51&gt;=Datenbank!$BG3,HLOOKUP(Datenbank!$BG3,Datenbank!$B$50:$Y$64,12),IF(Datenbank!$Y$71&gt;=Datenbank!$BG3,HLOOKUP(Datenbank!$BG3,Datenbank!$B$70:$Y$84,12),IF(Datenbank!$Y$91&gt;=Datenbank!$BG3,HLOOKUP(Datenbank!$BG3,Datenbank!$B$90:$Y$104,12),IF(Datenbank!$Y$111&gt;=Datenbank!$BG3,HLOOKUP(Datenbank!$BG3,Datenbank!$B$110:$Y$124,12),"")))))))</f>
        <v/>
      </c>
      <c r="X11" s="336" t="str">
        <f>IF(H11="","",IF(AND(V11=5557,S11=0),ROUND(P11*R11,2)+ROUND(R11*W11,2),IF(AND(V11=5557,S11&lt;&gt;0),ROUND(P11*R11,2)+ROUND(S11*U11,2)+ROUND(R11*W11,2),IF($S11=0,ROUND(P11*R11,2),IF(OR(T11=4585,T11=4451,T11=4612,T11=4452,T11=4453,T11=4454,T11=4553,T11=4455,T11=4456,T11=4457,T11=4458,T11=4459,T11=4641,T11=4696,T11=5774,T11=4593,T11=4642,T11=4643,T11=4544,T11=4567),ROUND(P11*R11,2)+ROUND(U11*R11,2),IF(V11="",ROUND(P11*R11,2)+ROUND(S11*U11,2),ROUND(P11*R11,2)+ROUND(S11*U11,2)+ROUND(S11*W11,2)))))))</f>
        <v/>
      </c>
      <c r="Y11" s="337"/>
      <c r="Z11" s="194"/>
      <c r="AF11" s="10"/>
      <c r="AG11" s="10"/>
      <c r="AH11" s="10"/>
    </row>
    <row r="12" spans="1:34" s="11" customFormat="1" ht="9.9499999999999993" customHeight="1" x14ac:dyDescent="0.2">
      <c r="A12" s="394" t="s">
        <v>2569</v>
      </c>
      <c r="B12" s="395"/>
      <c r="C12" s="396"/>
      <c r="D12" s="338" t="s">
        <v>1653</v>
      </c>
      <c r="E12" s="340">
        <f>IF($A$12=Datenbank!$BL$3,Datenbank!$BK$3,IF(A12=Datenbank!BL4,Datenbank!BK4,IF(A12=Datenbank!BL5,Datenbank!BK5,IF(A12=Datenbank!BL6,Datenbank!BK6,IF(A12=Datenbank!BL7,Datenbank!BK7,IF(A12=Datenbank!BL8,Datenbank!BK8,IF(A12=Datenbank!BL9,Datenbank!BK9,IF(A12=Datenbank!BL10,Datenbank!BK10))))))))+IF(A12=Datenbank!BL11,Datenbank!BK11)+IF(A12=Datenbank!BL12,Datenbank!BK12)+IF(A12=Datenbank!BL13,Datenbank!BK13)+IF(A12=Datenbank!BL14,Datenbank!BK14)+IF(A12=Datenbank!BL15,Datenbank!BK15)+IF(A12=Datenbank!BL16,Datenbank!BK16)+IF(A12=Datenbank!BL17,Datenbank!BK17)+IF(A12=Datenbank!BL18,Datenbank!BK18)+IF(A12=Datenbank!BL19,Datenbank!BK19)+IF(A12=Datenbank!BL20,Datenbank!BK20)+IF(A12=Datenbank!BL21,Datenbank!BK21)+IF(A12=Datenbank!BL22,Datenbank!BK22)+IF(A12=Datenbank!BL23,Datenbank!BK23)</f>
        <v>0</v>
      </c>
      <c r="F12" s="342">
        <f>IF($E$12=5500,36,IF($E$12=5501,28,IF($E$12=5502,36,IF($E$12=5503,28,IF($E$12=5504,36,IF($E$12=5505,36,IF($E$12=5506,28,IF($E$12=5507,36))))))))+IF(OR($E$12=5510,$E$12=5513),24)+IF($E$12=5511,36)+IF($E$12=5512,48)+IF($E$12=5532,20)+IF($E$12=5531,24)+IF($E$12=5530,36)+IF($E$12=5535,20)+IF($E$12=5534,24)+IF($E$12=5533,36)+IF($E$12=5520,28)+IF($E$12=5522,44)+IF($E$12=5519,84)</f>
        <v>0</v>
      </c>
      <c r="G12" s="10"/>
      <c r="H12" s="219" t="str">
        <f>IF(Datenbank!$Y$1=0,"",IF(Datenbank!$Y$11&gt;=Datenbank!$BG4,HLOOKUP(Datenbank!$BG4,Datenbank!$B$10:$Y$24,6),IF(Datenbank!$Y$31&gt;=Datenbank!$BG4,HLOOKUP(Datenbank!$BG4,Datenbank!$B$30:$Y$44,6),IF(Datenbank!$Y$51&gt;=Datenbank!$BG4,HLOOKUP(Datenbank!$BG4,Datenbank!$B$50:$Y$64,6),IF(Datenbank!$Y$71&gt;=Datenbank!$BG4,HLOOKUP(Datenbank!$BG4,Datenbank!$B$70:$Y$84,6),IF(Datenbank!$Y$91&gt;=Datenbank!$BG4,HLOOKUP(Datenbank!$BG4,Datenbank!$B$90:$Y$104,6),IF(Datenbank!$Y$111&gt;=Datenbank!$BG4,HLOOKUP(Datenbank!$BG4,Datenbank!$B$110:$Y$124,6),"")))))))</f>
        <v/>
      </c>
      <c r="I12" s="103" t="str">
        <f>IF($H12="","",VLOOKUP($H12,'AFM-Artikel'!$A$2:$D$1763,2))</f>
        <v/>
      </c>
      <c r="J12" s="220"/>
      <c r="K12" s="220"/>
      <c r="L12" s="220"/>
      <c r="M12" s="220"/>
      <c r="N12" s="220"/>
      <c r="O12" s="220" t="str">
        <f>IF(Datenbank!$Y$1=0,"",IF(Datenbank!$Y$11&gt;=Datenbank!$BG4,HLOOKUP(Datenbank!$BG4,Datenbank!$B$10:$Y$24,15),IF(Datenbank!$Y$31&gt;=Datenbank!$BG4,HLOOKUP(Datenbank!$BG4,Datenbank!$B$30:$Y$44,15),IF(Datenbank!$Y$51&gt;=Datenbank!$BG4,HLOOKUP(Datenbank!$BG4,Datenbank!$B$50:$Y$64,15),IF(Datenbank!$Y$71&gt;=Datenbank!$BG4,HLOOKUP(Datenbank!$BG4,Datenbank!$B$70:$Y$84,15),IF(Datenbank!$Y$91&gt;=Datenbank!$BG4,HLOOKUP(Datenbank!$BG4,Datenbank!$B$90:$Y$104,15),IF(Datenbank!$Y$111&gt;=Datenbank!$BG4,HLOOKUP(Datenbank!$BG4,Datenbank!$B$110:$Y$124,15),"")))))))</f>
        <v/>
      </c>
      <c r="P12" s="336" t="str">
        <f>IF(Datenbank!$Y$1=0,"",IF(Datenbank!$Y$11&gt;=Datenbank!$BG4,HLOOKUP(Datenbank!$BG4,Datenbank!$B$10:$Y$24,8),IF(Datenbank!$Y$31&gt;=Datenbank!$BG4,HLOOKUP(Datenbank!$BG4,Datenbank!$B$30:$Y$44,8),IF(Datenbank!$Y$51&gt;=Datenbank!$BG4,HLOOKUP(Datenbank!$BG4,Datenbank!$B$50:$Y$64,8),IF(Datenbank!$Y$71&gt;=Datenbank!$BG4,HLOOKUP(Datenbank!$BG4,Datenbank!$B$70:$Y$84,8),IF(Datenbank!$Y$91&gt;=Datenbank!$BG4,HLOOKUP(Datenbank!$BG4,Datenbank!$B$90:$Y$104,8),IF(Datenbank!$Y$111&gt;=Datenbank!$BG4,HLOOKUP(Datenbank!$BG4,Datenbank!$B$110:$Y$124,8),"")))))))</f>
        <v/>
      </c>
      <c r="Q12" s="336"/>
      <c r="R12" s="221" t="str">
        <f>IF(Datenbank!$Y$1=0,"",IF(Datenbank!$Y$11&gt;=Datenbank!$BG4,HLOOKUP(Datenbank!$BG4,Datenbank!$B$10:$Y$24,4),IF(Datenbank!$Y$31&gt;=Datenbank!$BG4,HLOOKUP(Datenbank!$BG4,Datenbank!$B$30:$Y$44,4),IF(Datenbank!$Y$51&gt;=Datenbank!$BG4,HLOOKUP(Datenbank!$BG4,Datenbank!$B$50:$Y$64,4),IF(Datenbank!$Y$71&gt;=Datenbank!$BG4,HLOOKUP(Datenbank!$BG4,Datenbank!$B$70:$Y$84,4),IF(Datenbank!$Y$91&gt;=Datenbank!$BG4,HLOOKUP(Datenbank!$BG4,Datenbank!$B$90:$Y$104,4),IF(Datenbank!$Y$111&gt;=Datenbank!$BG4,HLOOKUP(Datenbank!$BG4,Datenbank!$B$110:$Y$124,4),"")))))))</f>
        <v/>
      </c>
      <c r="S12" s="220" t="str">
        <f>IF(Datenbank!$Y$1=0,"",IF(Datenbank!$Y$11&gt;=Datenbank!$BG4,HLOOKUP(Datenbank!$BG4,Datenbank!$B$10:$Y$24,14),IF(Datenbank!$Y$31&gt;=Datenbank!$BG4,HLOOKUP(Datenbank!$BG4,Datenbank!$B$30:$Y$44,14),IF(Datenbank!$Y$51&gt;=Datenbank!$BG4,HLOOKUP(Datenbank!$BG4,Datenbank!$B$50:$Y$64,14),IF(Datenbank!$Y$71&gt;=Datenbank!$BG4,HLOOKUP(Datenbank!$BG4,Datenbank!$B$70:$Y$84,14),IF(Datenbank!$Y$91&gt;=Datenbank!$BG4,HLOOKUP(Datenbank!$BG4,Datenbank!$B$90:$Y$104,14),IF(Datenbank!$Y$111&gt;=Datenbank!$BG4,HLOOKUP(Datenbank!$BG4,Datenbank!$B$110:$Y$124,14),"")))))))</f>
        <v/>
      </c>
      <c r="T12" s="220" t="str">
        <f>IF(Datenbank!$Y$1=0,"",IF(Datenbank!$Y$11&gt;=Datenbank!$BG4,HLOOKUP(Datenbank!$BG4,Datenbank!$B$10:$Y$24,9),IF(Datenbank!$Y$31&gt;=Datenbank!$BG4,HLOOKUP(Datenbank!$BG4,Datenbank!$B$30:$Y$44,9),IF(Datenbank!$Y$51&gt;=Datenbank!$BG4,HLOOKUP(Datenbank!$BG4,Datenbank!$B$50:$Y$64,9),IF(Datenbank!$Y$71&gt;=Datenbank!$BG4,HLOOKUP(Datenbank!$BG4,Datenbank!$B$70:$Y$84,9),IF(Datenbank!$Y$91&gt;=Datenbank!$BG4,HLOOKUP(Datenbank!$BG4,Datenbank!$B$90:$Y$104,9),IF(Datenbank!$Y$111&gt;=Datenbank!$BG4,HLOOKUP(Datenbank!$BG4,Datenbank!$B$110:$Y$124,9),"")))))))</f>
        <v/>
      </c>
      <c r="U12" s="103" t="str">
        <f>IF(Datenbank!$Y$1=0,"",IF(Datenbank!$Y$11&gt;=Datenbank!$BG4,HLOOKUP(Datenbank!$BG4,Datenbank!$B$10:$Y$24,10),IF(Datenbank!$Y$31&gt;=Datenbank!$BG4,HLOOKUP(Datenbank!$BG4,Datenbank!$B$30:$Y$44,10),IF(Datenbank!$Y$51&gt;=Datenbank!$BG4,HLOOKUP(Datenbank!$BG4,Datenbank!$B$50:$Y$64,10),IF(Datenbank!$Y$71&gt;=Datenbank!$BG4,HLOOKUP(Datenbank!$BG4,Datenbank!$B$70:$Y$84,10),IF(Datenbank!$Y$91&gt;=Datenbank!$BG4,HLOOKUP(Datenbank!$BG4,Datenbank!$B$90:$Y$104,10),IF(Datenbank!$Y$111&gt;=Datenbank!$BG4,HLOOKUP(Datenbank!$BG4,Datenbank!$B$110:$Y$124,10),"")))))))</f>
        <v/>
      </c>
      <c r="V12" s="220" t="str">
        <f>IF(Datenbank!$Y$1=0,"",IF(Datenbank!$Y$11&gt;=Datenbank!$BG4,HLOOKUP(Datenbank!$BG4,Datenbank!$B$10:$Y$24,11),IF(Datenbank!$Y$31&gt;=Datenbank!$BG4,HLOOKUP(Datenbank!$BG4,Datenbank!$B$30:$Y$44,11),IF(Datenbank!$Y$51&gt;=Datenbank!$BG4,HLOOKUP(Datenbank!$BG4,Datenbank!$B$50:$Y$64,11),IF(Datenbank!$Y$71&gt;=Datenbank!$BG4,HLOOKUP(Datenbank!$BG4,Datenbank!$B$70:$Y$84,11),IF(Datenbank!$Y$91&gt;=Datenbank!$BG4,HLOOKUP(Datenbank!$BG4,Datenbank!$B$90:$Y$104,11),IF(Datenbank!$Y$111&gt;=Datenbank!$BG4,HLOOKUP(Datenbank!$BG4,Datenbank!$B$110:$Y$124,11),"")))))))</f>
        <v/>
      </c>
      <c r="W12" s="103" t="str">
        <f>IF(Datenbank!$Y$1=0,"",IF(Datenbank!$Y$11&gt;=Datenbank!$BG4,HLOOKUP(Datenbank!$BG4,Datenbank!$B$10:$Y$24,12),IF(Datenbank!$Y$31&gt;=Datenbank!$BG4,HLOOKUP(Datenbank!$BG4,Datenbank!$B$30:$Y$44,12),IF(Datenbank!$Y$51&gt;=Datenbank!$BG4,HLOOKUP(Datenbank!$BG4,Datenbank!$B$50:$Y$64,12),IF(Datenbank!$Y$71&gt;=Datenbank!$BG4,HLOOKUP(Datenbank!$BG4,Datenbank!$B$70:$Y$84,12),IF(Datenbank!$Y$91&gt;=Datenbank!$BG4,HLOOKUP(Datenbank!$BG4,Datenbank!$B$90:$Y$104,12),IF(Datenbank!$Y$111&gt;=Datenbank!$BG4,HLOOKUP(Datenbank!$BG4,Datenbank!$B$110:$Y$124,12),"")))))))</f>
        <v/>
      </c>
      <c r="X12" s="336" t="str">
        <f t="shared" ref="X12:X26" si="1">IF(H12="","",IF(AND(V12=5557,S12=0),ROUND(P12*R12,2)+ROUND(R12*W12,2),IF(AND(V12=5557,S12&lt;&gt;0),ROUND(P12*R12,2)+ROUND(S12*U12,2)+ROUND(R12*W12,2),IF($S12=0,ROUND(P12*R12,2),IF(OR(T12=4585,T12=4451,T12=4612,T12=4452,T12=4453,T12=4454,T12=4553,T12=4455,T12=4456,T12=4457,T12=4458,T12=4459,T12=4641,T12=4696,T12=5774,T12=4593,T12=4642,T12=4643,T12=4544,T12=4567),ROUND(P12*R12,2)+ROUND(U12*R12,2),IF(V12="",ROUND(P12*R12,2)+ROUND(S12*U12,2),ROUND(P12*R12,2)+ROUND(S12*U12,2)+ROUND(S12*W12,2)))))))</f>
        <v/>
      </c>
      <c r="Y12" s="337"/>
      <c r="Z12" s="194"/>
      <c r="AF12" s="10"/>
      <c r="AG12" s="10"/>
      <c r="AH12" s="10"/>
    </row>
    <row r="13" spans="1:34" s="11" customFormat="1" ht="9.9499999999999993" customHeight="1" thickBot="1" x14ac:dyDescent="0.25">
      <c r="A13" s="397"/>
      <c r="B13" s="398"/>
      <c r="C13" s="399"/>
      <c r="D13" s="339"/>
      <c r="E13" s="341"/>
      <c r="F13" s="343"/>
      <c r="G13" s="10"/>
      <c r="H13" s="219" t="str">
        <f>IF(Datenbank!$Y$1=0,"",IF(Datenbank!$Y$11&gt;=Datenbank!$BG5,HLOOKUP(Datenbank!$BG5,Datenbank!$B$10:$Y$24,6),IF(Datenbank!$Y$31&gt;=Datenbank!$BG5,HLOOKUP(Datenbank!$BG5,Datenbank!$B$30:$Y$44,6),IF(Datenbank!$Y$51&gt;=Datenbank!$BG5,HLOOKUP(Datenbank!$BG5,Datenbank!$B$50:$Y$64,6),IF(Datenbank!$Y$71&gt;=Datenbank!$BG5,HLOOKUP(Datenbank!$BG5,Datenbank!$B$70:$Y$84,6),IF(Datenbank!$Y$91&gt;=Datenbank!$BG5,HLOOKUP(Datenbank!$BG5,Datenbank!$B$90:$Y$104,6),IF(Datenbank!$Y$111&gt;=Datenbank!$BG5,HLOOKUP(Datenbank!$BG5,Datenbank!$B$110:$Y$124,6),"")))))))</f>
        <v/>
      </c>
      <c r="I13" s="103" t="str">
        <f>IF($H13="","",VLOOKUP($H13,'AFM-Artikel'!$A$2:$D$1763,2))</f>
        <v/>
      </c>
      <c r="J13" s="220"/>
      <c r="K13" s="220"/>
      <c r="L13" s="220"/>
      <c r="M13" s="220"/>
      <c r="N13" s="220"/>
      <c r="O13" s="220" t="str">
        <f>IF(Datenbank!$Y$1=0,"",IF(Datenbank!$Y$11&gt;=Datenbank!$BG5,HLOOKUP(Datenbank!$BG5,Datenbank!$B$10:$Y$24,15),IF(Datenbank!$Y$31&gt;=Datenbank!$BG5,HLOOKUP(Datenbank!$BG5,Datenbank!$B$30:$Y$44,15),IF(Datenbank!$Y$51&gt;=Datenbank!$BG5,HLOOKUP(Datenbank!$BG5,Datenbank!$B$50:$Y$64,15),IF(Datenbank!$Y$71&gt;=Datenbank!$BG5,HLOOKUP(Datenbank!$BG5,Datenbank!$B$70:$Y$84,15),IF(Datenbank!$Y$91&gt;=Datenbank!$BG5,HLOOKUP(Datenbank!$BG5,Datenbank!$B$90:$Y$104,15),IF(Datenbank!$Y$111&gt;=Datenbank!$BG5,HLOOKUP(Datenbank!$BG5,Datenbank!$B$110:$Y$124,15),"")))))))</f>
        <v/>
      </c>
      <c r="P13" s="336" t="str">
        <f>IF(Datenbank!$Y$1=0,"",IF(Datenbank!$Y$11&gt;=Datenbank!$BG5,HLOOKUP(Datenbank!$BG5,Datenbank!$B$10:$Y$24,8),IF(Datenbank!$Y$31&gt;=Datenbank!$BG5,HLOOKUP(Datenbank!$BG5,Datenbank!$B$30:$Y$44,8),IF(Datenbank!$Y$51&gt;=Datenbank!$BG5,HLOOKUP(Datenbank!$BG5,Datenbank!$B$50:$Y$64,8),IF(Datenbank!$Y$71&gt;=Datenbank!$BG5,HLOOKUP(Datenbank!$BG5,Datenbank!$B$70:$Y$84,8),IF(Datenbank!$Y$91&gt;=Datenbank!$BG5,HLOOKUP(Datenbank!$BG5,Datenbank!$B$90:$Y$104,8),IF(Datenbank!$Y$111&gt;=Datenbank!$BG5,HLOOKUP(Datenbank!$BG5,Datenbank!$B$110:$Y$124,8),"")))))))</f>
        <v/>
      </c>
      <c r="Q13" s="336"/>
      <c r="R13" s="221" t="str">
        <f>IF(Datenbank!$Y$1=0,"",IF(Datenbank!$Y$11&gt;=Datenbank!$BG5,HLOOKUP(Datenbank!$BG5,Datenbank!$B$10:$Y$24,4),IF(Datenbank!$Y$31&gt;=Datenbank!$BG5,HLOOKUP(Datenbank!$BG5,Datenbank!$B$30:$Y$44,4),IF(Datenbank!$Y$51&gt;=Datenbank!$BG5,HLOOKUP(Datenbank!$BG5,Datenbank!$B$50:$Y$64,4),IF(Datenbank!$Y$71&gt;=Datenbank!$BG5,HLOOKUP(Datenbank!$BG5,Datenbank!$B$70:$Y$84,4),IF(Datenbank!$Y$91&gt;=Datenbank!$BG5,HLOOKUP(Datenbank!$BG5,Datenbank!$B$90:$Y$104,4),IF(Datenbank!$Y$111&gt;=Datenbank!$BG5,HLOOKUP(Datenbank!$BG5,Datenbank!$B$110:$Y$124,4),"")))))))</f>
        <v/>
      </c>
      <c r="S13" s="220" t="str">
        <f>IF(Datenbank!$Y$1=0,"",IF(Datenbank!$Y$11&gt;=Datenbank!$BG5,HLOOKUP(Datenbank!$BG5,Datenbank!$B$10:$Y$24,14),IF(Datenbank!$Y$31&gt;=Datenbank!$BG5,HLOOKUP(Datenbank!$BG5,Datenbank!$B$30:$Y$44,14),IF(Datenbank!$Y$51&gt;=Datenbank!$BG5,HLOOKUP(Datenbank!$BG5,Datenbank!$B$50:$Y$64,14),IF(Datenbank!$Y$71&gt;=Datenbank!$BG5,HLOOKUP(Datenbank!$BG5,Datenbank!$B$70:$Y$84,14),IF(Datenbank!$Y$91&gt;=Datenbank!$BG5,HLOOKUP(Datenbank!$BG5,Datenbank!$B$90:$Y$104,14),IF(Datenbank!$Y$111&gt;=Datenbank!$BG5,HLOOKUP(Datenbank!$BG5,Datenbank!$B$110:$Y$124,14),"")))))))</f>
        <v/>
      </c>
      <c r="T13" s="220" t="str">
        <f>IF(Datenbank!$Y$1=0,"",IF(Datenbank!$Y$11&gt;=Datenbank!$BG5,HLOOKUP(Datenbank!$BG5,Datenbank!$B$10:$Y$24,9),IF(Datenbank!$Y$31&gt;=Datenbank!$BG5,HLOOKUP(Datenbank!$BG5,Datenbank!$B$30:$Y$44,9),IF(Datenbank!$Y$51&gt;=Datenbank!$BG5,HLOOKUP(Datenbank!$BG5,Datenbank!$B$50:$Y$64,9),IF(Datenbank!$Y$71&gt;=Datenbank!$BG5,HLOOKUP(Datenbank!$BG5,Datenbank!$B$70:$Y$84,9),IF(Datenbank!$Y$91&gt;=Datenbank!$BG5,HLOOKUP(Datenbank!$BG5,Datenbank!$B$90:$Y$104,9),IF(Datenbank!$Y$111&gt;=Datenbank!$BG5,HLOOKUP(Datenbank!$BG5,Datenbank!$B$110:$Y$124,9),"")))))))</f>
        <v/>
      </c>
      <c r="U13" s="103" t="str">
        <f>IF(Datenbank!$Y$1=0,"",IF(Datenbank!$Y$11&gt;=Datenbank!$BG5,HLOOKUP(Datenbank!$BG5,Datenbank!$B$10:$Y$24,10),IF(Datenbank!$Y$31&gt;=Datenbank!$BG5,HLOOKUP(Datenbank!$BG5,Datenbank!$B$30:$Y$44,10),IF(Datenbank!$Y$51&gt;=Datenbank!$BG5,HLOOKUP(Datenbank!$BG5,Datenbank!$B$50:$Y$64,10),IF(Datenbank!$Y$71&gt;=Datenbank!$BG5,HLOOKUP(Datenbank!$BG5,Datenbank!$B$70:$Y$84,10),IF(Datenbank!$Y$91&gt;=Datenbank!$BG5,HLOOKUP(Datenbank!$BG5,Datenbank!$B$90:$Y$104,10),IF(Datenbank!$Y$111&gt;=Datenbank!$BG5,HLOOKUP(Datenbank!$BG5,Datenbank!$B$110:$Y$124,10),"")))))))</f>
        <v/>
      </c>
      <c r="V13" s="220" t="str">
        <f>IF(Datenbank!$Y$1=0,"",IF(Datenbank!$Y$11&gt;=Datenbank!$BG5,HLOOKUP(Datenbank!$BG5,Datenbank!$B$10:$Y$24,11),IF(Datenbank!$Y$31&gt;=Datenbank!$BG5,HLOOKUP(Datenbank!$BG5,Datenbank!$B$30:$Y$44,11),IF(Datenbank!$Y$51&gt;=Datenbank!$BG5,HLOOKUP(Datenbank!$BG5,Datenbank!$B$50:$Y$64,11),IF(Datenbank!$Y$71&gt;=Datenbank!$BG5,HLOOKUP(Datenbank!$BG5,Datenbank!$B$70:$Y$84,11),IF(Datenbank!$Y$91&gt;=Datenbank!$BG5,HLOOKUP(Datenbank!$BG5,Datenbank!$B$90:$Y$104,11),IF(Datenbank!$Y$111&gt;=Datenbank!$BG5,HLOOKUP(Datenbank!$BG5,Datenbank!$B$110:$Y$124,11),"")))))))</f>
        <v/>
      </c>
      <c r="W13" s="103" t="str">
        <f>IF(Datenbank!$Y$1=0,"",IF(Datenbank!$Y$11&gt;=Datenbank!$BG5,HLOOKUP(Datenbank!$BG5,Datenbank!$B$10:$Y$24,12),IF(Datenbank!$Y$31&gt;=Datenbank!$BG5,HLOOKUP(Datenbank!$BG5,Datenbank!$B$30:$Y$44,12),IF(Datenbank!$Y$51&gt;=Datenbank!$BG5,HLOOKUP(Datenbank!$BG5,Datenbank!$B$50:$Y$64,12),IF(Datenbank!$Y$71&gt;=Datenbank!$BG5,HLOOKUP(Datenbank!$BG5,Datenbank!$B$70:$Y$84,12),IF(Datenbank!$Y$91&gt;=Datenbank!$BG5,HLOOKUP(Datenbank!$BG5,Datenbank!$B$90:$Y$104,12),IF(Datenbank!$Y$111&gt;=Datenbank!$BG5,HLOOKUP(Datenbank!$BG5,Datenbank!$B$110:$Y$124,12),"")))))))</f>
        <v/>
      </c>
      <c r="X13" s="336" t="str">
        <f t="shared" si="1"/>
        <v/>
      </c>
      <c r="Y13" s="337"/>
      <c r="Z13" s="194"/>
      <c r="AE13" s="10"/>
      <c r="AF13" s="10"/>
      <c r="AG13" s="10"/>
      <c r="AH13" s="10"/>
    </row>
    <row r="14" spans="1:34" s="11" customFormat="1" ht="9.9499999999999993" customHeight="1" x14ac:dyDescent="0.2">
      <c r="A14" s="273" t="s">
        <v>1654</v>
      </c>
      <c r="B14" s="275" t="s">
        <v>1470</v>
      </c>
      <c r="C14" s="274" t="s">
        <v>1652</v>
      </c>
      <c r="D14" s="347" t="s">
        <v>730</v>
      </c>
      <c r="E14" s="348"/>
      <c r="F14" s="349"/>
      <c r="H14" s="219" t="str">
        <f>IF(Datenbank!$Y$1=0,"",IF(Datenbank!$Y$11&gt;=Datenbank!$BG6,HLOOKUP(Datenbank!$BG6,Datenbank!$B$10:$Y$24,6),IF(Datenbank!$Y$31&gt;=Datenbank!$BG6,HLOOKUP(Datenbank!$BG6,Datenbank!$B$30:$Y$44,6),IF(Datenbank!$Y$51&gt;=Datenbank!$BG6,HLOOKUP(Datenbank!$BG6,Datenbank!$B$50:$Y$64,6),IF(Datenbank!$Y$71&gt;=Datenbank!$BG6,HLOOKUP(Datenbank!$BG6,Datenbank!$B$70:$Y$84,6),IF(Datenbank!$Y$91&gt;=Datenbank!$BG6,HLOOKUP(Datenbank!$BG6,Datenbank!$B$90:$Y$104,6),IF(Datenbank!$Y$111&gt;=Datenbank!$BG6,HLOOKUP(Datenbank!$BG6,Datenbank!$B$110:$Y$124,6),"")))))))</f>
        <v/>
      </c>
      <c r="I14" s="103" t="str">
        <f>IF($H14="","",VLOOKUP($H14,'AFM-Artikel'!$A$2:$D$1763,2))</f>
        <v/>
      </c>
      <c r="J14" s="220"/>
      <c r="K14" s="220"/>
      <c r="L14" s="220"/>
      <c r="M14" s="220"/>
      <c r="N14" s="220"/>
      <c r="O14" s="220" t="str">
        <f>IF(Datenbank!$Y$1=0,"",IF(Datenbank!$Y$11&gt;=Datenbank!$BG6,HLOOKUP(Datenbank!$BG6,Datenbank!$B$10:$Y$24,15),IF(Datenbank!$Y$31&gt;=Datenbank!$BG6,HLOOKUP(Datenbank!$BG6,Datenbank!$B$30:$Y$44,15),IF(Datenbank!$Y$51&gt;=Datenbank!$BG6,HLOOKUP(Datenbank!$BG6,Datenbank!$B$50:$Y$64,15),IF(Datenbank!$Y$71&gt;=Datenbank!$BG6,HLOOKUP(Datenbank!$BG6,Datenbank!$B$70:$Y$84,15),IF(Datenbank!$Y$91&gt;=Datenbank!$BG6,HLOOKUP(Datenbank!$BG6,Datenbank!$B$90:$Y$104,15),IF(Datenbank!$Y$111&gt;=Datenbank!$BG6,HLOOKUP(Datenbank!$BG6,Datenbank!$B$110:$Y$124,15),"")))))))</f>
        <v/>
      </c>
      <c r="P14" s="336" t="str">
        <f>IF(Datenbank!$Y$1=0,"",IF(Datenbank!$Y$11&gt;=Datenbank!$BG6,HLOOKUP(Datenbank!$BG6,Datenbank!$B$10:$Y$24,8),IF(Datenbank!$Y$31&gt;=Datenbank!$BG6,HLOOKUP(Datenbank!$BG6,Datenbank!$B$30:$Y$44,8),IF(Datenbank!$Y$51&gt;=Datenbank!$BG6,HLOOKUP(Datenbank!$BG6,Datenbank!$B$50:$Y$64,8),IF(Datenbank!$Y$71&gt;=Datenbank!$BG6,HLOOKUP(Datenbank!$BG6,Datenbank!$B$70:$Y$84,8),IF(Datenbank!$Y$91&gt;=Datenbank!$BG6,HLOOKUP(Datenbank!$BG6,Datenbank!$B$90:$Y$104,8),IF(Datenbank!$Y$111&gt;=Datenbank!$BG6,HLOOKUP(Datenbank!$BG6,Datenbank!$B$110:$Y$124,8),"")))))))</f>
        <v/>
      </c>
      <c r="Q14" s="336"/>
      <c r="R14" s="221" t="str">
        <f>IF(Datenbank!$Y$1=0,"",IF(Datenbank!$Y$11&gt;=Datenbank!$BG6,HLOOKUP(Datenbank!$BG6,Datenbank!$B$10:$Y$24,4),IF(Datenbank!$Y$31&gt;=Datenbank!$BG6,HLOOKUP(Datenbank!$BG6,Datenbank!$B$30:$Y$44,4),IF(Datenbank!$Y$51&gt;=Datenbank!$BG6,HLOOKUP(Datenbank!$BG6,Datenbank!$B$50:$Y$64,4),IF(Datenbank!$Y$71&gt;=Datenbank!$BG6,HLOOKUP(Datenbank!$BG6,Datenbank!$B$70:$Y$84,4),IF(Datenbank!$Y$91&gt;=Datenbank!$BG6,HLOOKUP(Datenbank!$BG6,Datenbank!$B$90:$Y$104,4),IF(Datenbank!$Y$111&gt;=Datenbank!$BG6,HLOOKUP(Datenbank!$BG6,Datenbank!$B$110:$Y$124,4),"")))))))</f>
        <v/>
      </c>
      <c r="S14" s="220" t="str">
        <f>IF(Datenbank!$Y$1=0,"",IF(Datenbank!$Y$11&gt;=Datenbank!$BG6,HLOOKUP(Datenbank!$BG6,Datenbank!$B$10:$Y$24,14),IF(Datenbank!$Y$31&gt;=Datenbank!$BG6,HLOOKUP(Datenbank!$BG6,Datenbank!$B$30:$Y$44,14),IF(Datenbank!$Y$51&gt;=Datenbank!$BG6,HLOOKUP(Datenbank!$BG6,Datenbank!$B$50:$Y$64,14),IF(Datenbank!$Y$71&gt;=Datenbank!$BG6,HLOOKUP(Datenbank!$BG6,Datenbank!$B$70:$Y$84,14),IF(Datenbank!$Y$91&gt;=Datenbank!$BG6,HLOOKUP(Datenbank!$BG6,Datenbank!$B$90:$Y$104,14),IF(Datenbank!$Y$111&gt;=Datenbank!$BG6,HLOOKUP(Datenbank!$BG6,Datenbank!$B$110:$Y$124,14),"")))))))</f>
        <v/>
      </c>
      <c r="T14" s="220" t="str">
        <f>IF(Datenbank!$Y$1=0,"",IF(Datenbank!$Y$11&gt;=Datenbank!$BG6,HLOOKUP(Datenbank!$BG6,Datenbank!$B$10:$Y$24,9),IF(Datenbank!$Y$31&gt;=Datenbank!$BG6,HLOOKUP(Datenbank!$BG6,Datenbank!$B$30:$Y$44,9),IF(Datenbank!$Y$51&gt;=Datenbank!$BG6,HLOOKUP(Datenbank!$BG6,Datenbank!$B$50:$Y$64,9),IF(Datenbank!$Y$71&gt;=Datenbank!$BG6,HLOOKUP(Datenbank!$BG6,Datenbank!$B$70:$Y$84,9),IF(Datenbank!$Y$91&gt;=Datenbank!$BG6,HLOOKUP(Datenbank!$BG6,Datenbank!$B$90:$Y$104,9),IF(Datenbank!$Y$111&gt;=Datenbank!$BG6,HLOOKUP(Datenbank!$BG6,Datenbank!$B$110:$Y$124,9),"")))))))</f>
        <v/>
      </c>
      <c r="U14" s="103" t="str">
        <f>IF(Datenbank!$Y$1=0,"",IF(Datenbank!$Y$11&gt;=Datenbank!$BG6,HLOOKUP(Datenbank!$BG6,Datenbank!$B$10:$Y$24,10),IF(Datenbank!$Y$31&gt;=Datenbank!$BG6,HLOOKUP(Datenbank!$BG6,Datenbank!$B$30:$Y$44,10),IF(Datenbank!$Y$51&gt;=Datenbank!$BG6,HLOOKUP(Datenbank!$BG6,Datenbank!$B$50:$Y$64,10),IF(Datenbank!$Y$71&gt;=Datenbank!$BG6,HLOOKUP(Datenbank!$BG6,Datenbank!$B$70:$Y$84,10),IF(Datenbank!$Y$91&gt;=Datenbank!$BG6,HLOOKUP(Datenbank!$BG6,Datenbank!$B$90:$Y$104,10),IF(Datenbank!$Y$111&gt;=Datenbank!$BG6,HLOOKUP(Datenbank!$BG6,Datenbank!$B$110:$Y$124,10),"")))))))</f>
        <v/>
      </c>
      <c r="V14" s="220" t="str">
        <f>IF(Datenbank!$Y$1=0,"",IF(Datenbank!$Y$11&gt;=Datenbank!$BG6,HLOOKUP(Datenbank!$BG6,Datenbank!$B$10:$Y$24,11),IF(Datenbank!$Y$31&gt;=Datenbank!$BG6,HLOOKUP(Datenbank!$BG6,Datenbank!$B$30:$Y$44,11),IF(Datenbank!$Y$51&gt;=Datenbank!$BG6,HLOOKUP(Datenbank!$BG6,Datenbank!$B$50:$Y$64,11),IF(Datenbank!$Y$71&gt;=Datenbank!$BG6,HLOOKUP(Datenbank!$BG6,Datenbank!$B$70:$Y$84,11),IF(Datenbank!$Y$91&gt;=Datenbank!$BG6,HLOOKUP(Datenbank!$BG6,Datenbank!$B$90:$Y$104,11),IF(Datenbank!$Y$111&gt;=Datenbank!$BG6,HLOOKUP(Datenbank!$BG6,Datenbank!$B$110:$Y$124,11),"")))))))</f>
        <v/>
      </c>
      <c r="W14" s="103" t="str">
        <f>IF(Datenbank!$Y$1=0,"",IF(Datenbank!$Y$11&gt;=Datenbank!$BG6,HLOOKUP(Datenbank!$BG6,Datenbank!$B$10:$Y$24,12),IF(Datenbank!$Y$31&gt;=Datenbank!$BG6,HLOOKUP(Datenbank!$BG6,Datenbank!$B$30:$Y$44,12),IF(Datenbank!$Y$51&gt;=Datenbank!$BG6,HLOOKUP(Datenbank!$BG6,Datenbank!$B$50:$Y$64,12),IF(Datenbank!$Y$71&gt;=Datenbank!$BG6,HLOOKUP(Datenbank!$BG6,Datenbank!$B$70:$Y$84,12),IF(Datenbank!$Y$91&gt;=Datenbank!$BG6,HLOOKUP(Datenbank!$BG6,Datenbank!$B$90:$Y$104,12),IF(Datenbank!$Y$111&gt;=Datenbank!$BG6,HLOOKUP(Datenbank!$BG6,Datenbank!$B$110:$Y$124,12),"")))))))</f>
        <v/>
      </c>
      <c r="X14" s="336" t="str">
        <f t="shared" si="1"/>
        <v/>
      </c>
      <c r="Y14" s="337"/>
      <c r="Z14" s="194"/>
      <c r="AD14" s="237"/>
      <c r="AE14" s="10"/>
      <c r="AF14" s="10"/>
      <c r="AG14" s="10"/>
      <c r="AH14" s="10"/>
    </row>
    <row r="15" spans="1:34" s="11" customFormat="1" ht="9.9499999999999993" customHeight="1" x14ac:dyDescent="0.2">
      <c r="A15" s="276" t="s">
        <v>724</v>
      </c>
      <c r="B15" s="251" t="s">
        <v>1470</v>
      </c>
      <c r="C15" s="253">
        <v>3</v>
      </c>
      <c r="D15" s="344" t="s">
        <v>200</v>
      </c>
      <c r="E15" s="345"/>
      <c r="F15" s="346"/>
      <c r="H15" s="219" t="str">
        <f>IF(Datenbank!$Y$1=0,"",IF(Datenbank!$Y$11&gt;=Datenbank!$BG7,HLOOKUP(Datenbank!$BG7,Datenbank!$B$10:$Y$24,6),IF(Datenbank!$Y$31&gt;=Datenbank!$BG7,HLOOKUP(Datenbank!$BG7,Datenbank!$B$30:$Y$44,6),IF(Datenbank!$Y$51&gt;=Datenbank!$BG7,HLOOKUP(Datenbank!$BG7,Datenbank!$B$50:$Y$64,6),IF(Datenbank!$Y$71&gt;=Datenbank!$BG7,HLOOKUP(Datenbank!$BG7,Datenbank!$B$70:$Y$84,6),IF(Datenbank!$Y$91&gt;=Datenbank!$BG7,HLOOKUP(Datenbank!$BG7,Datenbank!$B$90:$Y$104,6),IF(Datenbank!$Y$111&gt;=Datenbank!$BG7,HLOOKUP(Datenbank!$BG7,Datenbank!$B$110:$Y$124,6),"")))))))</f>
        <v/>
      </c>
      <c r="I15" s="103" t="str">
        <f>IF($H15="","",VLOOKUP($H15,'AFM-Artikel'!$A$2:$D$1763,2))</f>
        <v/>
      </c>
      <c r="J15" s="220"/>
      <c r="K15" s="220"/>
      <c r="L15" s="220"/>
      <c r="M15" s="220"/>
      <c r="N15" s="220"/>
      <c r="O15" s="220" t="str">
        <f>IF(Datenbank!$Y$1=0,"",IF(Datenbank!$Y$11&gt;=Datenbank!$BG7,HLOOKUP(Datenbank!$BG7,Datenbank!$B$10:$Y$24,15),IF(Datenbank!$Y$31&gt;=Datenbank!$BG7,HLOOKUP(Datenbank!$BG7,Datenbank!$B$30:$Y$44,15),IF(Datenbank!$Y$51&gt;=Datenbank!$BG7,HLOOKUP(Datenbank!$BG7,Datenbank!$B$50:$Y$64,15),IF(Datenbank!$Y$71&gt;=Datenbank!$BG7,HLOOKUP(Datenbank!$BG7,Datenbank!$B$70:$Y$84,15),IF(Datenbank!$Y$91&gt;=Datenbank!$BG7,HLOOKUP(Datenbank!$BG7,Datenbank!$B$90:$Y$104,15),IF(Datenbank!$Y$111&gt;=Datenbank!$BG7,HLOOKUP(Datenbank!$BG7,Datenbank!$B$110:$Y$124,15),"")))))))</f>
        <v/>
      </c>
      <c r="P15" s="336" t="str">
        <f>IF(Datenbank!$Y$1=0,"",IF(Datenbank!$Y$11&gt;=Datenbank!$BG7,HLOOKUP(Datenbank!$BG7,Datenbank!$B$10:$Y$24,8),IF(Datenbank!$Y$31&gt;=Datenbank!$BG7,HLOOKUP(Datenbank!$BG7,Datenbank!$B$30:$Y$44,8),IF(Datenbank!$Y$51&gt;=Datenbank!$BG7,HLOOKUP(Datenbank!$BG7,Datenbank!$B$50:$Y$64,8),IF(Datenbank!$Y$71&gt;=Datenbank!$BG7,HLOOKUP(Datenbank!$BG7,Datenbank!$B$70:$Y$84,8),IF(Datenbank!$Y$91&gt;=Datenbank!$BG7,HLOOKUP(Datenbank!$BG7,Datenbank!$B$90:$Y$104,8),IF(Datenbank!$Y$111&gt;=Datenbank!$BG7,HLOOKUP(Datenbank!$BG7,Datenbank!$B$110:$Y$124,8),"")))))))</f>
        <v/>
      </c>
      <c r="Q15" s="336"/>
      <c r="R15" s="221" t="str">
        <f>IF(Datenbank!$Y$1=0,"",IF(Datenbank!$Y$11&gt;=Datenbank!$BG7,HLOOKUP(Datenbank!$BG7,Datenbank!$B$10:$Y$24,4),IF(Datenbank!$Y$31&gt;=Datenbank!$BG7,HLOOKUP(Datenbank!$BG7,Datenbank!$B$30:$Y$44,4),IF(Datenbank!$Y$51&gt;=Datenbank!$BG7,HLOOKUP(Datenbank!$BG7,Datenbank!$B$50:$Y$64,4),IF(Datenbank!$Y$71&gt;=Datenbank!$BG7,HLOOKUP(Datenbank!$BG7,Datenbank!$B$70:$Y$84,4),IF(Datenbank!$Y$91&gt;=Datenbank!$BG7,HLOOKUP(Datenbank!$BG7,Datenbank!$B$90:$Y$104,4),IF(Datenbank!$Y$111&gt;=Datenbank!$BG7,HLOOKUP(Datenbank!$BG7,Datenbank!$B$110:$Y$124,4),"")))))))</f>
        <v/>
      </c>
      <c r="S15" s="220" t="str">
        <f>IF(Datenbank!$Y$1=0,"",IF(Datenbank!$Y$11&gt;=Datenbank!$BG7,HLOOKUP(Datenbank!$BG7,Datenbank!$B$10:$Y$24,14),IF(Datenbank!$Y$31&gt;=Datenbank!$BG7,HLOOKUP(Datenbank!$BG7,Datenbank!$B$30:$Y$44,14),IF(Datenbank!$Y$51&gt;=Datenbank!$BG7,HLOOKUP(Datenbank!$BG7,Datenbank!$B$50:$Y$64,14),IF(Datenbank!$Y$71&gt;=Datenbank!$BG7,HLOOKUP(Datenbank!$BG7,Datenbank!$B$70:$Y$84,14),IF(Datenbank!$Y$91&gt;=Datenbank!$BG7,HLOOKUP(Datenbank!$BG7,Datenbank!$B$90:$Y$104,14),IF(Datenbank!$Y$111&gt;=Datenbank!$BG7,HLOOKUP(Datenbank!$BG7,Datenbank!$B$110:$Y$124,14),"")))))))</f>
        <v/>
      </c>
      <c r="T15" s="220" t="str">
        <f>IF(Datenbank!$Y$1=0,"",IF(Datenbank!$Y$11&gt;=Datenbank!$BG7,HLOOKUP(Datenbank!$BG7,Datenbank!$B$10:$Y$24,9),IF(Datenbank!$Y$31&gt;=Datenbank!$BG7,HLOOKUP(Datenbank!$BG7,Datenbank!$B$30:$Y$44,9),IF(Datenbank!$Y$51&gt;=Datenbank!$BG7,HLOOKUP(Datenbank!$BG7,Datenbank!$B$50:$Y$64,9),IF(Datenbank!$Y$71&gt;=Datenbank!$BG7,HLOOKUP(Datenbank!$BG7,Datenbank!$B$70:$Y$84,9),IF(Datenbank!$Y$91&gt;=Datenbank!$BG7,HLOOKUP(Datenbank!$BG7,Datenbank!$B$90:$Y$104,9),IF(Datenbank!$Y$111&gt;=Datenbank!$BG7,HLOOKUP(Datenbank!$BG7,Datenbank!$B$110:$Y$124,9),"")))))))</f>
        <v/>
      </c>
      <c r="U15" s="103" t="str">
        <f>IF(Datenbank!$Y$1=0,"",IF(Datenbank!$Y$11&gt;=Datenbank!$BG7,HLOOKUP(Datenbank!$BG7,Datenbank!$B$10:$Y$24,10),IF(Datenbank!$Y$31&gt;=Datenbank!$BG7,HLOOKUP(Datenbank!$BG7,Datenbank!$B$30:$Y$44,10),IF(Datenbank!$Y$51&gt;=Datenbank!$BG7,HLOOKUP(Datenbank!$BG7,Datenbank!$B$50:$Y$64,10),IF(Datenbank!$Y$71&gt;=Datenbank!$BG7,HLOOKUP(Datenbank!$BG7,Datenbank!$B$70:$Y$84,10),IF(Datenbank!$Y$91&gt;=Datenbank!$BG7,HLOOKUP(Datenbank!$BG7,Datenbank!$B$90:$Y$104,10),IF(Datenbank!$Y$111&gt;=Datenbank!$BG7,HLOOKUP(Datenbank!$BG7,Datenbank!$B$110:$Y$124,10),"")))))))</f>
        <v/>
      </c>
      <c r="V15" s="220" t="str">
        <f>IF(Datenbank!$Y$1=0,"",IF(Datenbank!$Y$11&gt;=Datenbank!$BG7,HLOOKUP(Datenbank!$BG7,Datenbank!$B$10:$Y$24,11),IF(Datenbank!$Y$31&gt;=Datenbank!$BG7,HLOOKUP(Datenbank!$BG7,Datenbank!$B$30:$Y$44,11),IF(Datenbank!$Y$51&gt;=Datenbank!$BG7,HLOOKUP(Datenbank!$BG7,Datenbank!$B$50:$Y$64,11),IF(Datenbank!$Y$71&gt;=Datenbank!$BG7,HLOOKUP(Datenbank!$BG7,Datenbank!$B$70:$Y$84,11),IF(Datenbank!$Y$91&gt;=Datenbank!$BG7,HLOOKUP(Datenbank!$BG7,Datenbank!$B$90:$Y$104,11),IF(Datenbank!$Y$111&gt;=Datenbank!$BG7,HLOOKUP(Datenbank!$BG7,Datenbank!$B$110:$Y$124,11),"")))))))</f>
        <v/>
      </c>
      <c r="W15" s="103" t="str">
        <f>IF(Datenbank!$Y$1=0,"",IF(Datenbank!$Y$11&gt;=Datenbank!$BG7,HLOOKUP(Datenbank!$BG7,Datenbank!$B$10:$Y$24,12),IF(Datenbank!$Y$31&gt;=Datenbank!$BG7,HLOOKUP(Datenbank!$BG7,Datenbank!$B$30:$Y$44,12),IF(Datenbank!$Y$51&gt;=Datenbank!$BG7,HLOOKUP(Datenbank!$BG7,Datenbank!$B$50:$Y$64,12),IF(Datenbank!$Y$71&gt;=Datenbank!$BG7,HLOOKUP(Datenbank!$BG7,Datenbank!$B$70:$Y$84,12),IF(Datenbank!$Y$91&gt;=Datenbank!$BG7,HLOOKUP(Datenbank!$BG7,Datenbank!$B$90:$Y$104,12),IF(Datenbank!$Y$111&gt;=Datenbank!$BG7,HLOOKUP(Datenbank!$BG7,Datenbank!$B$110:$Y$124,12),"")))))))</f>
        <v/>
      </c>
      <c r="X15" s="336" t="str">
        <f t="shared" si="1"/>
        <v/>
      </c>
      <c r="Y15" s="337"/>
      <c r="Z15" s="194"/>
      <c r="AB15" s="234"/>
      <c r="AE15" s="10"/>
      <c r="AF15" s="10"/>
      <c r="AG15" s="10"/>
      <c r="AH15" s="10"/>
    </row>
    <row r="16" spans="1:34" s="11" customFormat="1" ht="9.9499999999999993" customHeight="1" x14ac:dyDescent="0.2">
      <c r="A16" s="247" t="s">
        <v>727</v>
      </c>
      <c r="B16" s="257" t="s">
        <v>1466</v>
      </c>
      <c r="C16" s="261" t="s">
        <v>729</v>
      </c>
      <c r="D16" s="259"/>
      <c r="E16" s="21"/>
      <c r="H16" s="219" t="str">
        <f>IF(Datenbank!$Y$1=0,"",IF(Datenbank!$Y$11&gt;=Datenbank!$BG8,HLOOKUP(Datenbank!$BG8,Datenbank!$B$10:$Y$24,6),IF(Datenbank!$Y$31&gt;=Datenbank!$BG8,HLOOKUP(Datenbank!$BG8,Datenbank!$B$30:$Y$44,6),IF(Datenbank!$Y$51&gt;=Datenbank!$BG8,HLOOKUP(Datenbank!$BG8,Datenbank!$B$50:$Y$64,6),IF(Datenbank!$Y$71&gt;=Datenbank!$BG8,HLOOKUP(Datenbank!$BG8,Datenbank!$B$70:$Y$84,6),IF(Datenbank!$Y$91&gt;=Datenbank!$BG8,HLOOKUP(Datenbank!$BG8,Datenbank!$B$90:$Y$104,6),IF(Datenbank!$Y$111&gt;=Datenbank!$BG8,HLOOKUP(Datenbank!$BG8,Datenbank!$B$110:$Y$124,6),"")))))))</f>
        <v/>
      </c>
      <c r="I16" s="103" t="str">
        <f>IF($H16="","",VLOOKUP($H16,'AFM-Artikel'!$A$2:$D$1763,2))</f>
        <v/>
      </c>
      <c r="J16" s="220"/>
      <c r="K16" s="220"/>
      <c r="L16" s="220"/>
      <c r="M16" s="220"/>
      <c r="N16" s="220"/>
      <c r="O16" s="220" t="str">
        <f>IF(Datenbank!$Y$1=0,"",IF(Datenbank!$Y$11&gt;=Datenbank!$BG8,HLOOKUP(Datenbank!$BG8,Datenbank!$B$10:$Y$24,15),IF(Datenbank!$Y$31&gt;=Datenbank!$BG8,HLOOKUP(Datenbank!$BG8,Datenbank!$B$30:$Y$44,15),IF(Datenbank!$Y$51&gt;=Datenbank!$BG8,HLOOKUP(Datenbank!$BG8,Datenbank!$B$50:$Y$64,15),IF(Datenbank!$Y$71&gt;=Datenbank!$BG8,HLOOKUP(Datenbank!$BG8,Datenbank!$B$70:$Y$84,15),IF(Datenbank!$Y$91&gt;=Datenbank!$BG8,HLOOKUP(Datenbank!$BG8,Datenbank!$B$90:$Y$104,15),IF(Datenbank!$Y$111&gt;=Datenbank!$BG8,HLOOKUP(Datenbank!$BG8,Datenbank!$B$110:$Y$124,15),"")))))))</f>
        <v/>
      </c>
      <c r="P16" s="336" t="str">
        <f>IF(Datenbank!$Y$1=0,"",IF(Datenbank!$Y$11&gt;=Datenbank!$BG8,HLOOKUP(Datenbank!$BG8,Datenbank!$B$10:$Y$24,8),IF(Datenbank!$Y$31&gt;=Datenbank!$BG8,HLOOKUP(Datenbank!$BG8,Datenbank!$B$30:$Y$44,8),IF(Datenbank!$Y$51&gt;=Datenbank!$BG8,HLOOKUP(Datenbank!$BG8,Datenbank!$B$50:$Y$64,8),IF(Datenbank!$Y$71&gt;=Datenbank!$BG8,HLOOKUP(Datenbank!$BG8,Datenbank!$B$70:$Y$84,8),IF(Datenbank!$Y$91&gt;=Datenbank!$BG8,HLOOKUP(Datenbank!$BG8,Datenbank!$B$90:$Y$104,8),IF(Datenbank!$Y$111&gt;=Datenbank!$BG8,HLOOKUP(Datenbank!$BG8,Datenbank!$B$110:$Y$124,8),"")))))))</f>
        <v/>
      </c>
      <c r="Q16" s="336"/>
      <c r="R16" s="221" t="str">
        <f>IF(Datenbank!$Y$1=0,"",IF(Datenbank!$Y$11&gt;=Datenbank!$BG8,HLOOKUP(Datenbank!$BG8,Datenbank!$B$10:$Y$24,4),IF(Datenbank!$Y$31&gt;=Datenbank!$BG8,HLOOKUP(Datenbank!$BG8,Datenbank!$B$30:$Y$44,4),IF(Datenbank!$Y$51&gt;=Datenbank!$BG8,HLOOKUP(Datenbank!$BG8,Datenbank!$B$50:$Y$64,4),IF(Datenbank!$Y$71&gt;=Datenbank!$BG8,HLOOKUP(Datenbank!$BG8,Datenbank!$B$70:$Y$84,4),IF(Datenbank!$Y$91&gt;=Datenbank!$BG8,HLOOKUP(Datenbank!$BG8,Datenbank!$B$90:$Y$104,4),IF(Datenbank!$Y$111&gt;=Datenbank!$BG8,HLOOKUP(Datenbank!$BG8,Datenbank!$B$110:$Y$124,4),"")))))))</f>
        <v/>
      </c>
      <c r="S16" s="220" t="str">
        <f>IF(Datenbank!$Y$1=0,"",IF(Datenbank!$Y$11&gt;=Datenbank!$BG8,HLOOKUP(Datenbank!$BG8,Datenbank!$B$10:$Y$24,14),IF(Datenbank!$Y$31&gt;=Datenbank!$BG8,HLOOKUP(Datenbank!$BG8,Datenbank!$B$30:$Y$44,14),IF(Datenbank!$Y$51&gt;=Datenbank!$BG8,HLOOKUP(Datenbank!$BG8,Datenbank!$B$50:$Y$64,14),IF(Datenbank!$Y$71&gt;=Datenbank!$BG8,HLOOKUP(Datenbank!$BG8,Datenbank!$B$70:$Y$84,14),IF(Datenbank!$Y$91&gt;=Datenbank!$BG8,HLOOKUP(Datenbank!$BG8,Datenbank!$B$90:$Y$104,14),IF(Datenbank!$Y$111&gt;=Datenbank!$BG8,HLOOKUP(Datenbank!$BG8,Datenbank!$B$110:$Y$124,14),"")))))))</f>
        <v/>
      </c>
      <c r="T16" s="220" t="str">
        <f>IF(Datenbank!$Y$1=0,"",IF(Datenbank!$Y$11&gt;=Datenbank!$BG8,HLOOKUP(Datenbank!$BG8,Datenbank!$B$10:$Y$24,9),IF(Datenbank!$Y$31&gt;=Datenbank!$BG8,HLOOKUP(Datenbank!$BG8,Datenbank!$B$30:$Y$44,9),IF(Datenbank!$Y$51&gt;=Datenbank!$BG8,HLOOKUP(Datenbank!$BG8,Datenbank!$B$50:$Y$64,9),IF(Datenbank!$Y$71&gt;=Datenbank!$BG8,HLOOKUP(Datenbank!$BG8,Datenbank!$B$70:$Y$84,9),IF(Datenbank!$Y$91&gt;=Datenbank!$BG8,HLOOKUP(Datenbank!$BG8,Datenbank!$B$90:$Y$104,9),IF(Datenbank!$Y$111&gt;=Datenbank!$BG8,HLOOKUP(Datenbank!$BG8,Datenbank!$B$110:$Y$124,9),"")))))))</f>
        <v/>
      </c>
      <c r="U16" s="103" t="str">
        <f>IF(Datenbank!$Y$1=0,"",IF(Datenbank!$Y$11&gt;=Datenbank!$BG8,HLOOKUP(Datenbank!$BG8,Datenbank!$B$10:$Y$24,10),IF(Datenbank!$Y$31&gt;=Datenbank!$BG8,HLOOKUP(Datenbank!$BG8,Datenbank!$B$30:$Y$44,10),IF(Datenbank!$Y$51&gt;=Datenbank!$BG8,HLOOKUP(Datenbank!$BG8,Datenbank!$B$50:$Y$64,10),IF(Datenbank!$Y$71&gt;=Datenbank!$BG8,HLOOKUP(Datenbank!$BG8,Datenbank!$B$70:$Y$84,10),IF(Datenbank!$Y$91&gt;=Datenbank!$BG8,HLOOKUP(Datenbank!$BG8,Datenbank!$B$90:$Y$104,10),IF(Datenbank!$Y$111&gt;=Datenbank!$BG8,HLOOKUP(Datenbank!$BG8,Datenbank!$B$110:$Y$124,10),"")))))))</f>
        <v/>
      </c>
      <c r="V16" s="220" t="str">
        <f>IF(Datenbank!$Y$1=0,"",IF(Datenbank!$Y$11&gt;=Datenbank!$BG8,HLOOKUP(Datenbank!$BG8,Datenbank!$B$10:$Y$24,11),IF(Datenbank!$Y$31&gt;=Datenbank!$BG8,HLOOKUP(Datenbank!$BG8,Datenbank!$B$30:$Y$44,11),IF(Datenbank!$Y$51&gt;=Datenbank!$BG8,HLOOKUP(Datenbank!$BG8,Datenbank!$B$50:$Y$64,11),IF(Datenbank!$Y$71&gt;=Datenbank!$BG8,HLOOKUP(Datenbank!$BG8,Datenbank!$B$70:$Y$84,11),IF(Datenbank!$Y$91&gt;=Datenbank!$BG8,HLOOKUP(Datenbank!$BG8,Datenbank!$B$90:$Y$104,11),IF(Datenbank!$Y$111&gt;=Datenbank!$BG8,HLOOKUP(Datenbank!$BG8,Datenbank!$B$110:$Y$124,11),"")))))))</f>
        <v/>
      </c>
      <c r="W16" s="103" t="str">
        <f>IF(Datenbank!$Y$1=0,"",IF(Datenbank!$Y$11&gt;=Datenbank!$BG8,HLOOKUP(Datenbank!$BG8,Datenbank!$B$10:$Y$24,12),IF(Datenbank!$Y$31&gt;=Datenbank!$BG8,HLOOKUP(Datenbank!$BG8,Datenbank!$B$30:$Y$44,12),IF(Datenbank!$Y$51&gt;=Datenbank!$BG8,HLOOKUP(Datenbank!$BG8,Datenbank!$B$50:$Y$64,12),IF(Datenbank!$Y$71&gt;=Datenbank!$BG8,HLOOKUP(Datenbank!$BG8,Datenbank!$B$70:$Y$84,12),IF(Datenbank!$Y$91&gt;=Datenbank!$BG8,HLOOKUP(Datenbank!$BG8,Datenbank!$B$90:$Y$104,12),IF(Datenbank!$Y$111&gt;=Datenbank!$BG8,HLOOKUP(Datenbank!$BG8,Datenbank!$B$110:$Y$124,12),"")))))))</f>
        <v/>
      </c>
      <c r="X16" s="336" t="str">
        <f t="shared" si="1"/>
        <v/>
      </c>
      <c r="Y16" s="337"/>
      <c r="Z16" s="194"/>
      <c r="AH16" s="10"/>
    </row>
    <row r="17" spans="1:53" s="11" customFormat="1" ht="9.9499999999999993" customHeight="1" x14ac:dyDescent="0.2">
      <c r="A17" s="247" t="s">
        <v>330</v>
      </c>
      <c r="B17" s="248" t="s">
        <v>1470</v>
      </c>
      <c r="C17" s="262">
        <v>9007</v>
      </c>
      <c r="D17" s="258" t="s">
        <v>543</v>
      </c>
      <c r="E17" s="258"/>
      <c r="F17" s="257" t="s">
        <v>723</v>
      </c>
      <c r="G17" s="10"/>
      <c r="H17" s="219" t="str">
        <f>IF(Datenbank!$Y$1=0,"",IF(Datenbank!$Y$11&gt;=Datenbank!$BG9,HLOOKUP(Datenbank!$BG9,Datenbank!$B$10:$Y$24,6),IF(Datenbank!$Y$31&gt;=Datenbank!$BG9,HLOOKUP(Datenbank!$BG9,Datenbank!$B$30:$Y$44,6),IF(Datenbank!$Y$51&gt;=Datenbank!$BG9,HLOOKUP(Datenbank!$BG9,Datenbank!$B$50:$Y$64,6),IF(Datenbank!$Y$71&gt;=Datenbank!$BG9,HLOOKUP(Datenbank!$BG9,Datenbank!$B$70:$Y$84,6),IF(Datenbank!$Y$91&gt;=Datenbank!$BG9,HLOOKUP(Datenbank!$BG9,Datenbank!$B$90:$Y$104,6),IF(Datenbank!$Y$111&gt;=Datenbank!$BG9,HLOOKUP(Datenbank!$BG9,Datenbank!$B$110:$Y$124,6),"")))))))</f>
        <v/>
      </c>
      <c r="I17" s="103" t="str">
        <f>IF($H17="","",VLOOKUP($H17,'AFM-Artikel'!$A$2:$D$1763,2))</f>
        <v/>
      </c>
      <c r="J17" s="220"/>
      <c r="K17" s="220"/>
      <c r="L17" s="220"/>
      <c r="M17" s="220"/>
      <c r="N17" s="220"/>
      <c r="O17" s="220" t="str">
        <f>IF(Datenbank!$Y$1=0,"",IF(Datenbank!$Y$11&gt;=Datenbank!$BG9,HLOOKUP(Datenbank!$BG9,Datenbank!$B$10:$Y$24,15),IF(Datenbank!$Y$31&gt;=Datenbank!$BG9,HLOOKUP(Datenbank!$BG9,Datenbank!$B$30:$Y$44,15),IF(Datenbank!$Y$51&gt;=Datenbank!$BG9,HLOOKUP(Datenbank!$BG9,Datenbank!$B$50:$Y$64,15),IF(Datenbank!$Y$71&gt;=Datenbank!$BG9,HLOOKUP(Datenbank!$BG9,Datenbank!$B$70:$Y$84,15),IF(Datenbank!$Y$91&gt;=Datenbank!$BG9,HLOOKUP(Datenbank!$BG9,Datenbank!$B$90:$Y$104,15),IF(Datenbank!$Y$111&gt;=Datenbank!$BG9,HLOOKUP(Datenbank!$BG9,Datenbank!$B$110:$Y$124,15),"")))))))</f>
        <v/>
      </c>
      <c r="P17" s="336" t="str">
        <f>IF(Datenbank!$Y$1=0,"",IF(Datenbank!$Y$11&gt;=Datenbank!$BG9,HLOOKUP(Datenbank!$BG9,Datenbank!$B$10:$Y$24,8),IF(Datenbank!$Y$31&gt;=Datenbank!$BG9,HLOOKUP(Datenbank!$BG9,Datenbank!$B$30:$Y$44,8),IF(Datenbank!$Y$51&gt;=Datenbank!$BG9,HLOOKUP(Datenbank!$BG9,Datenbank!$B$50:$Y$64,8),IF(Datenbank!$Y$71&gt;=Datenbank!$BG9,HLOOKUP(Datenbank!$BG9,Datenbank!$B$70:$Y$84,8),IF(Datenbank!$Y$91&gt;=Datenbank!$BG9,HLOOKUP(Datenbank!$BG9,Datenbank!$B$90:$Y$104,8),IF(Datenbank!$Y$111&gt;=Datenbank!$BG9,HLOOKUP(Datenbank!$BG9,Datenbank!$B$110:$Y$124,8),"")))))))</f>
        <v/>
      </c>
      <c r="Q17" s="336"/>
      <c r="R17" s="221" t="str">
        <f>IF(Datenbank!$Y$1=0,"",IF(Datenbank!$Y$11&gt;=Datenbank!$BG9,HLOOKUP(Datenbank!$BG9,Datenbank!$B$10:$Y$24,4),IF(Datenbank!$Y$31&gt;=Datenbank!$BG9,HLOOKUP(Datenbank!$BG9,Datenbank!$B$30:$Y$44,4),IF(Datenbank!$Y$51&gt;=Datenbank!$BG9,HLOOKUP(Datenbank!$BG9,Datenbank!$B$50:$Y$64,4),IF(Datenbank!$Y$71&gt;=Datenbank!$BG9,HLOOKUP(Datenbank!$BG9,Datenbank!$B$70:$Y$84,4),IF(Datenbank!$Y$91&gt;=Datenbank!$BG9,HLOOKUP(Datenbank!$BG9,Datenbank!$B$90:$Y$104,4),IF(Datenbank!$Y$111&gt;=Datenbank!$BG9,HLOOKUP(Datenbank!$BG9,Datenbank!$B$110:$Y$124,4),"")))))))</f>
        <v/>
      </c>
      <c r="S17" s="220" t="str">
        <f>IF(Datenbank!$Y$1=0,"",IF(Datenbank!$Y$11&gt;=Datenbank!$BG9,HLOOKUP(Datenbank!$BG9,Datenbank!$B$10:$Y$24,14),IF(Datenbank!$Y$31&gt;=Datenbank!$BG9,HLOOKUP(Datenbank!$BG9,Datenbank!$B$30:$Y$44,14),IF(Datenbank!$Y$51&gt;=Datenbank!$BG9,HLOOKUP(Datenbank!$BG9,Datenbank!$B$50:$Y$64,14),IF(Datenbank!$Y$71&gt;=Datenbank!$BG9,HLOOKUP(Datenbank!$BG9,Datenbank!$B$70:$Y$84,14),IF(Datenbank!$Y$91&gt;=Datenbank!$BG9,HLOOKUP(Datenbank!$BG9,Datenbank!$B$90:$Y$104,14),IF(Datenbank!$Y$111&gt;=Datenbank!$BG9,HLOOKUP(Datenbank!$BG9,Datenbank!$B$110:$Y$124,14),"")))))))</f>
        <v/>
      </c>
      <c r="T17" s="220" t="str">
        <f>IF(Datenbank!$Y$1=0,"",IF(Datenbank!$Y$11&gt;=Datenbank!$BG9,HLOOKUP(Datenbank!$BG9,Datenbank!$B$10:$Y$24,9),IF(Datenbank!$Y$31&gt;=Datenbank!$BG9,HLOOKUP(Datenbank!$BG9,Datenbank!$B$30:$Y$44,9),IF(Datenbank!$Y$51&gt;=Datenbank!$BG9,HLOOKUP(Datenbank!$BG9,Datenbank!$B$50:$Y$64,9),IF(Datenbank!$Y$71&gt;=Datenbank!$BG9,HLOOKUP(Datenbank!$BG9,Datenbank!$B$70:$Y$84,9),IF(Datenbank!$Y$91&gt;=Datenbank!$BG9,HLOOKUP(Datenbank!$BG9,Datenbank!$B$90:$Y$104,9),IF(Datenbank!$Y$111&gt;=Datenbank!$BG9,HLOOKUP(Datenbank!$BG9,Datenbank!$B$110:$Y$124,9),"")))))))</f>
        <v/>
      </c>
      <c r="U17" s="103" t="str">
        <f>IF(Datenbank!$Y$1=0,"",IF(Datenbank!$Y$11&gt;=Datenbank!$BG9,HLOOKUP(Datenbank!$BG9,Datenbank!$B$10:$Y$24,10),IF(Datenbank!$Y$31&gt;=Datenbank!$BG9,HLOOKUP(Datenbank!$BG9,Datenbank!$B$30:$Y$44,10),IF(Datenbank!$Y$51&gt;=Datenbank!$BG9,HLOOKUP(Datenbank!$BG9,Datenbank!$B$50:$Y$64,10),IF(Datenbank!$Y$71&gt;=Datenbank!$BG9,HLOOKUP(Datenbank!$BG9,Datenbank!$B$70:$Y$84,10),IF(Datenbank!$Y$91&gt;=Datenbank!$BG9,HLOOKUP(Datenbank!$BG9,Datenbank!$B$90:$Y$104,10),IF(Datenbank!$Y$111&gt;=Datenbank!$BG9,HLOOKUP(Datenbank!$BG9,Datenbank!$B$110:$Y$124,10),"")))))))</f>
        <v/>
      </c>
      <c r="V17" s="220" t="str">
        <f>IF(Datenbank!$Y$1=0,"",IF(Datenbank!$Y$11&gt;=Datenbank!$BG9,HLOOKUP(Datenbank!$BG9,Datenbank!$B$10:$Y$24,11),IF(Datenbank!$Y$31&gt;=Datenbank!$BG9,HLOOKUP(Datenbank!$BG9,Datenbank!$B$30:$Y$44,11),IF(Datenbank!$Y$51&gt;=Datenbank!$BG9,HLOOKUP(Datenbank!$BG9,Datenbank!$B$50:$Y$64,11),IF(Datenbank!$Y$71&gt;=Datenbank!$BG9,HLOOKUP(Datenbank!$BG9,Datenbank!$B$70:$Y$84,11),IF(Datenbank!$Y$91&gt;=Datenbank!$BG9,HLOOKUP(Datenbank!$BG9,Datenbank!$B$90:$Y$104,11),IF(Datenbank!$Y$111&gt;=Datenbank!$BG9,HLOOKUP(Datenbank!$BG9,Datenbank!$B$110:$Y$124,11),"")))))))</f>
        <v/>
      </c>
      <c r="W17" s="103" t="str">
        <f>IF(Datenbank!$Y$1=0,"",IF(Datenbank!$Y$11&gt;=Datenbank!$BG9,HLOOKUP(Datenbank!$BG9,Datenbank!$B$10:$Y$24,12),IF(Datenbank!$Y$31&gt;=Datenbank!$BG9,HLOOKUP(Datenbank!$BG9,Datenbank!$B$30:$Y$44,12),IF(Datenbank!$Y$51&gt;=Datenbank!$BG9,HLOOKUP(Datenbank!$BG9,Datenbank!$B$50:$Y$64,12),IF(Datenbank!$Y$71&gt;=Datenbank!$BG9,HLOOKUP(Datenbank!$BG9,Datenbank!$B$70:$Y$84,12),IF(Datenbank!$Y$91&gt;=Datenbank!$BG9,HLOOKUP(Datenbank!$BG9,Datenbank!$B$90:$Y$104,12),IF(Datenbank!$Y$111&gt;=Datenbank!$BG9,HLOOKUP(Datenbank!$BG9,Datenbank!$B$110:$Y$124,12),"")))))))</f>
        <v/>
      </c>
      <c r="X17" s="336" t="str">
        <f t="shared" si="1"/>
        <v/>
      </c>
      <c r="Y17" s="337"/>
      <c r="Z17" s="194"/>
      <c r="AH17" s="10"/>
    </row>
    <row r="18" spans="1:53" s="11" customFormat="1" ht="9.9499999999999993" customHeight="1" x14ac:dyDescent="0.2">
      <c r="A18" s="247" t="s">
        <v>728</v>
      </c>
      <c r="B18" s="257" t="s">
        <v>1470</v>
      </c>
      <c r="C18" s="54"/>
      <c r="D18" s="61"/>
      <c r="E18" s="61"/>
      <c r="F18" s="61"/>
      <c r="H18" s="219" t="str">
        <f>IF(Datenbank!$Y$1=0,"",IF(Datenbank!$Y$11&gt;=Datenbank!$BG10,HLOOKUP(Datenbank!$BG10,Datenbank!$B$10:$Y$24,6),IF(Datenbank!$Y$31&gt;=Datenbank!$BG10,HLOOKUP(Datenbank!$BG10,Datenbank!$B$30:$Y$44,6),IF(Datenbank!$Y$51&gt;=Datenbank!$BG10,HLOOKUP(Datenbank!$BG10,Datenbank!$B$50:$Y$64,6),IF(Datenbank!$Y$71&gt;=Datenbank!$BG10,HLOOKUP(Datenbank!$BG10,Datenbank!$B$70:$Y$84,6),IF(Datenbank!$Y$91&gt;=Datenbank!$BG10,HLOOKUP(Datenbank!$BG10,Datenbank!$B$90:$Y$104,6),IF(Datenbank!$Y$111&gt;=Datenbank!$BG10,HLOOKUP(Datenbank!$BG10,Datenbank!$B$110:$Y$124,6),"")))))))</f>
        <v/>
      </c>
      <c r="I18" s="103" t="str">
        <f>IF($H18="","",VLOOKUP($H18,'AFM-Artikel'!$A$2:$D$1763,2))</f>
        <v/>
      </c>
      <c r="J18" s="220"/>
      <c r="K18" s="220"/>
      <c r="L18" s="220"/>
      <c r="M18" s="220"/>
      <c r="N18" s="220"/>
      <c r="O18" s="220" t="str">
        <f>IF(Datenbank!$Y$1=0,"",IF(Datenbank!$Y$11&gt;=Datenbank!$BG10,HLOOKUP(Datenbank!$BG10,Datenbank!$B$10:$Y$24,15),IF(Datenbank!$Y$31&gt;=Datenbank!$BG10,HLOOKUP(Datenbank!$BG10,Datenbank!$B$30:$Y$44,15),IF(Datenbank!$Y$51&gt;=Datenbank!$BG10,HLOOKUP(Datenbank!$BG10,Datenbank!$B$50:$Y$64,15),IF(Datenbank!$Y$71&gt;=Datenbank!$BG10,HLOOKUP(Datenbank!$BG10,Datenbank!$B$70:$Y$84,15),IF(Datenbank!$Y$91&gt;=Datenbank!$BG10,HLOOKUP(Datenbank!$BG10,Datenbank!$B$90:$Y$104,15),IF(Datenbank!$Y$111&gt;=Datenbank!$BG10,HLOOKUP(Datenbank!$BG10,Datenbank!$B$110:$Y$124,15),"")))))))</f>
        <v/>
      </c>
      <c r="P18" s="336" t="str">
        <f>IF(Datenbank!$Y$1=0,"",IF(Datenbank!$Y$11&gt;=Datenbank!$BG10,HLOOKUP(Datenbank!$BG10,Datenbank!$B$10:$Y$24,8),IF(Datenbank!$Y$31&gt;=Datenbank!$BG10,HLOOKUP(Datenbank!$BG10,Datenbank!$B$30:$Y$44,8),IF(Datenbank!$Y$51&gt;=Datenbank!$BG10,HLOOKUP(Datenbank!$BG10,Datenbank!$B$50:$Y$64,8),IF(Datenbank!$Y$71&gt;=Datenbank!$BG10,HLOOKUP(Datenbank!$BG10,Datenbank!$B$70:$Y$84,8),IF(Datenbank!$Y$91&gt;=Datenbank!$BG10,HLOOKUP(Datenbank!$BG10,Datenbank!$B$90:$Y$104,8),IF(Datenbank!$Y$111&gt;=Datenbank!$BG10,HLOOKUP(Datenbank!$BG10,Datenbank!$B$110:$Y$124,8),"")))))))</f>
        <v/>
      </c>
      <c r="Q18" s="336"/>
      <c r="R18" s="221" t="str">
        <f>IF(Datenbank!$Y$1=0,"",IF(Datenbank!$Y$11&gt;=Datenbank!$BG10,HLOOKUP(Datenbank!$BG10,Datenbank!$B$10:$Y$24,4),IF(Datenbank!$Y$31&gt;=Datenbank!$BG10,HLOOKUP(Datenbank!$BG10,Datenbank!$B$30:$Y$44,4),IF(Datenbank!$Y$51&gt;=Datenbank!$BG10,HLOOKUP(Datenbank!$BG10,Datenbank!$B$50:$Y$64,4),IF(Datenbank!$Y$71&gt;=Datenbank!$BG10,HLOOKUP(Datenbank!$BG10,Datenbank!$B$70:$Y$84,4),IF(Datenbank!$Y$91&gt;=Datenbank!$BG10,HLOOKUP(Datenbank!$BG10,Datenbank!$B$90:$Y$104,4),IF(Datenbank!$Y$111&gt;=Datenbank!$BG10,HLOOKUP(Datenbank!$BG10,Datenbank!$B$110:$Y$124,4),"")))))))</f>
        <v/>
      </c>
      <c r="S18" s="220" t="str">
        <f>IF(Datenbank!$Y$1=0,"",IF(Datenbank!$Y$11&gt;=Datenbank!$BG10,HLOOKUP(Datenbank!$BG10,Datenbank!$B$10:$Y$24,14),IF(Datenbank!$Y$31&gt;=Datenbank!$BG10,HLOOKUP(Datenbank!$BG10,Datenbank!$B$30:$Y$44,14),IF(Datenbank!$Y$51&gt;=Datenbank!$BG10,HLOOKUP(Datenbank!$BG10,Datenbank!$B$50:$Y$64,14),IF(Datenbank!$Y$71&gt;=Datenbank!$BG10,HLOOKUP(Datenbank!$BG10,Datenbank!$B$70:$Y$84,14),IF(Datenbank!$Y$91&gt;=Datenbank!$BG10,HLOOKUP(Datenbank!$BG10,Datenbank!$B$90:$Y$104,14),IF(Datenbank!$Y$111&gt;=Datenbank!$BG10,HLOOKUP(Datenbank!$BG10,Datenbank!$B$110:$Y$124,14),"")))))))</f>
        <v/>
      </c>
      <c r="T18" s="220" t="str">
        <f>IF(Datenbank!$Y$1=0,"",IF(Datenbank!$Y$11&gt;=Datenbank!$BG10,HLOOKUP(Datenbank!$BG10,Datenbank!$B$10:$Y$24,9),IF(Datenbank!$Y$31&gt;=Datenbank!$BG10,HLOOKUP(Datenbank!$BG10,Datenbank!$B$30:$Y$44,9),IF(Datenbank!$Y$51&gt;=Datenbank!$BG10,HLOOKUP(Datenbank!$BG10,Datenbank!$B$50:$Y$64,9),IF(Datenbank!$Y$71&gt;=Datenbank!$BG10,HLOOKUP(Datenbank!$BG10,Datenbank!$B$70:$Y$84,9),IF(Datenbank!$Y$91&gt;=Datenbank!$BG10,HLOOKUP(Datenbank!$BG10,Datenbank!$B$90:$Y$104,9),IF(Datenbank!$Y$111&gt;=Datenbank!$BG10,HLOOKUP(Datenbank!$BG10,Datenbank!$B$110:$Y$124,9),"")))))))</f>
        <v/>
      </c>
      <c r="U18" s="103" t="str">
        <f>IF(Datenbank!$Y$1=0,"",IF(Datenbank!$Y$11&gt;=Datenbank!$BG10,HLOOKUP(Datenbank!$BG10,Datenbank!$B$10:$Y$24,10),IF(Datenbank!$Y$31&gt;=Datenbank!$BG10,HLOOKUP(Datenbank!$BG10,Datenbank!$B$30:$Y$44,10),IF(Datenbank!$Y$51&gt;=Datenbank!$BG10,HLOOKUP(Datenbank!$BG10,Datenbank!$B$50:$Y$64,10),IF(Datenbank!$Y$71&gt;=Datenbank!$BG10,HLOOKUP(Datenbank!$BG10,Datenbank!$B$70:$Y$84,10),IF(Datenbank!$Y$91&gt;=Datenbank!$BG10,HLOOKUP(Datenbank!$BG10,Datenbank!$B$90:$Y$104,10),IF(Datenbank!$Y$111&gt;=Datenbank!$BG10,HLOOKUP(Datenbank!$BG10,Datenbank!$B$110:$Y$124,10),"")))))))</f>
        <v/>
      </c>
      <c r="V18" s="220" t="str">
        <f>IF(Datenbank!$Y$1=0,"",IF(Datenbank!$Y$11&gt;=Datenbank!$BG10,HLOOKUP(Datenbank!$BG10,Datenbank!$B$10:$Y$24,11),IF(Datenbank!$Y$31&gt;=Datenbank!$BG10,HLOOKUP(Datenbank!$BG10,Datenbank!$B$30:$Y$44,11),IF(Datenbank!$Y$51&gt;=Datenbank!$BG10,HLOOKUP(Datenbank!$BG10,Datenbank!$B$50:$Y$64,11),IF(Datenbank!$Y$71&gt;=Datenbank!$BG10,HLOOKUP(Datenbank!$BG10,Datenbank!$B$70:$Y$84,11),IF(Datenbank!$Y$91&gt;=Datenbank!$BG10,HLOOKUP(Datenbank!$BG10,Datenbank!$B$90:$Y$104,11),IF(Datenbank!$Y$111&gt;=Datenbank!$BG10,HLOOKUP(Datenbank!$BG10,Datenbank!$B$110:$Y$124,11),"")))))))</f>
        <v/>
      </c>
      <c r="W18" s="103" t="str">
        <f>IF(Datenbank!$Y$1=0,"",IF(Datenbank!$Y$11&gt;=Datenbank!$BG10,HLOOKUP(Datenbank!$BG10,Datenbank!$B$10:$Y$24,12),IF(Datenbank!$Y$31&gt;=Datenbank!$BG10,HLOOKUP(Datenbank!$BG10,Datenbank!$B$30:$Y$44,12),IF(Datenbank!$Y$51&gt;=Datenbank!$BG10,HLOOKUP(Datenbank!$BG10,Datenbank!$B$50:$Y$64,12),IF(Datenbank!$Y$71&gt;=Datenbank!$BG10,HLOOKUP(Datenbank!$BG10,Datenbank!$B$70:$Y$84,12),IF(Datenbank!$Y$91&gt;=Datenbank!$BG10,HLOOKUP(Datenbank!$BG10,Datenbank!$B$90:$Y$104,12),IF(Datenbank!$Y$111&gt;=Datenbank!$BG10,HLOOKUP(Datenbank!$BG10,Datenbank!$B$110:$Y$124,12),"")))))))</f>
        <v/>
      </c>
      <c r="X18" s="336" t="str">
        <f t="shared" si="1"/>
        <v/>
      </c>
      <c r="Y18" s="337"/>
      <c r="Z18" s="194"/>
      <c r="AB18" s="21"/>
      <c r="AH18" s="10"/>
    </row>
    <row r="19" spans="1:53" s="11" customFormat="1" ht="9.9499999999999993" customHeight="1" x14ac:dyDescent="0.2">
      <c r="A19" s="247" t="s">
        <v>725</v>
      </c>
      <c r="B19" s="257" t="s">
        <v>1470</v>
      </c>
      <c r="C19" s="263"/>
      <c r="D19" s="264"/>
      <c r="E19" s="265"/>
      <c r="F19" s="265"/>
      <c r="H19" s="219" t="str">
        <f>IF(Datenbank!$Y$1=0,"",IF(Datenbank!$Y$11&gt;=Datenbank!$BG11,HLOOKUP(Datenbank!$BG11,Datenbank!$B$10:$Y$24,6),IF(Datenbank!$Y$31&gt;=Datenbank!$BG11,HLOOKUP(Datenbank!$BG11,Datenbank!$B$30:$Y$44,6),IF(Datenbank!$Y$51&gt;=Datenbank!$BG11,HLOOKUP(Datenbank!$BG11,Datenbank!$B$50:$Y$64,6),IF(Datenbank!$Y$71&gt;=Datenbank!$BG11,HLOOKUP(Datenbank!$BG11,Datenbank!$B$70:$Y$84,6),IF(Datenbank!$Y$91&gt;=Datenbank!$BG11,HLOOKUP(Datenbank!$BG11,Datenbank!$B$90:$Y$104,6),IF(Datenbank!$Y$111&gt;=Datenbank!$BG11,HLOOKUP(Datenbank!$BG11,Datenbank!$B$110:$Y$124,6),"")))))))</f>
        <v/>
      </c>
      <c r="I19" s="103" t="str">
        <f>IF($H19="","",VLOOKUP($H19,'AFM-Artikel'!$A$2:$D$1763,2))</f>
        <v/>
      </c>
      <c r="J19" s="220"/>
      <c r="K19" s="220"/>
      <c r="L19" s="220"/>
      <c r="M19" s="220"/>
      <c r="N19" s="220"/>
      <c r="O19" s="220" t="str">
        <f>IF(Datenbank!$Y$1=0,"",IF(Datenbank!$Y$11&gt;=Datenbank!$BG11,HLOOKUP(Datenbank!$BG11,Datenbank!$B$10:$Y$24,15),IF(Datenbank!$Y$31&gt;=Datenbank!$BG11,HLOOKUP(Datenbank!$BG11,Datenbank!$B$30:$Y$44,15),IF(Datenbank!$Y$51&gt;=Datenbank!$BG11,HLOOKUP(Datenbank!$BG11,Datenbank!$B$50:$Y$64,15),IF(Datenbank!$Y$71&gt;=Datenbank!$BG11,HLOOKUP(Datenbank!$BG11,Datenbank!$B$70:$Y$84,15),IF(Datenbank!$Y$91&gt;=Datenbank!$BG11,HLOOKUP(Datenbank!$BG11,Datenbank!$B$90:$Y$104,15),IF(Datenbank!$Y$111&gt;=Datenbank!$BG11,HLOOKUP(Datenbank!$BG11,Datenbank!$B$110:$Y$124,15),"")))))))</f>
        <v/>
      </c>
      <c r="P19" s="336" t="str">
        <f>IF(Datenbank!$Y$1=0,"",IF(Datenbank!$Y$11&gt;=Datenbank!$BG11,HLOOKUP(Datenbank!$BG11,Datenbank!$B$10:$Y$24,8),IF(Datenbank!$Y$31&gt;=Datenbank!$BG11,HLOOKUP(Datenbank!$BG11,Datenbank!$B$30:$Y$44,8),IF(Datenbank!$Y$51&gt;=Datenbank!$BG11,HLOOKUP(Datenbank!$BG11,Datenbank!$B$50:$Y$64,8),IF(Datenbank!$Y$71&gt;=Datenbank!$BG11,HLOOKUP(Datenbank!$BG11,Datenbank!$B$70:$Y$84,8),IF(Datenbank!$Y$91&gt;=Datenbank!$BG11,HLOOKUP(Datenbank!$BG11,Datenbank!$B$90:$Y$104,8),IF(Datenbank!$Y$111&gt;=Datenbank!$BG11,HLOOKUP(Datenbank!$BG11,Datenbank!$B$110:$Y$124,8),"")))))))</f>
        <v/>
      </c>
      <c r="Q19" s="336"/>
      <c r="R19" s="221" t="str">
        <f>IF(Datenbank!$Y$1=0,"",IF(Datenbank!$Y$11&gt;=Datenbank!$BG11,HLOOKUP(Datenbank!$BG11,Datenbank!$B$10:$Y$24,4),IF(Datenbank!$Y$31&gt;=Datenbank!$BG11,HLOOKUP(Datenbank!$BG11,Datenbank!$B$30:$Y$44,4),IF(Datenbank!$Y$51&gt;=Datenbank!$BG11,HLOOKUP(Datenbank!$BG11,Datenbank!$B$50:$Y$64,4),IF(Datenbank!$Y$71&gt;=Datenbank!$BG11,HLOOKUP(Datenbank!$BG11,Datenbank!$B$70:$Y$84,4),IF(Datenbank!$Y$91&gt;=Datenbank!$BG11,HLOOKUP(Datenbank!$BG11,Datenbank!$B$90:$Y$104,4),IF(Datenbank!$Y$111&gt;=Datenbank!$BG11,HLOOKUP(Datenbank!$BG11,Datenbank!$B$110:$Y$124,4),"")))))))</f>
        <v/>
      </c>
      <c r="S19" s="220" t="str">
        <f>IF(Datenbank!$Y$1=0,"",IF(Datenbank!$Y$11&gt;=Datenbank!$BG11,HLOOKUP(Datenbank!$BG11,Datenbank!$B$10:$Y$24,14),IF(Datenbank!$Y$31&gt;=Datenbank!$BG11,HLOOKUP(Datenbank!$BG11,Datenbank!$B$30:$Y$44,14),IF(Datenbank!$Y$51&gt;=Datenbank!$BG11,HLOOKUP(Datenbank!$BG11,Datenbank!$B$50:$Y$64,14),IF(Datenbank!$Y$71&gt;=Datenbank!$BG11,HLOOKUP(Datenbank!$BG11,Datenbank!$B$70:$Y$84,14),IF(Datenbank!$Y$91&gt;=Datenbank!$BG11,HLOOKUP(Datenbank!$BG11,Datenbank!$B$90:$Y$104,14),IF(Datenbank!$Y$111&gt;=Datenbank!$BG11,HLOOKUP(Datenbank!$BG11,Datenbank!$B$110:$Y$124,14),"")))))))</f>
        <v/>
      </c>
      <c r="T19" s="220" t="str">
        <f>IF(Datenbank!$Y$1=0,"",IF(Datenbank!$Y$11&gt;=Datenbank!$BG11,HLOOKUP(Datenbank!$BG11,Datenbank!$B$10:$Y$24,9),IF(Datenbank!$Y$31&gt;=Datenbank!$BG11,HLOOKUP(Datenbank!$BG11,Datenbank!$B$30:$Y$44,9),IF(Datenbank!$Y$51&gt;=Datenbank!$BG11,HLOOKUP(Datenbank!$BG11,Datenbank!$B$50:$Y$64,9),IF(Datenbank!$Y$71&gt;=Datenbank!$BG11,HLOOKUP(Datenbank!$BG11,Datenbank!$B$70:$Y$84,9),IF(Datenbank!$Y$91&gt;=Datenbank!$BG11,HLOOKUP(Datenbank!$BG11,Datenbank!$B$90:$Y$104,9),IF(Datenbank!$Y$111&gt;=Datenbank!$BG11,HLOOKUP(Datenbank!$BG11,Datenbank!$B$110:$Y$124,9),"")))))))</f>
        <v/>
      </c>
      <c r="U19" s="103" t="str">
        <f>IF(Datenbank!$Y$1=0,"",IF(Datenbank!$Y$11&gt;=Datenbank!$BG11,HLOOKUP(Datenbank!$BG11,Datenbank!$B$10:$Y$24,10),IF(Datenbank!$Y$31&gt;=Datenbank!$BG11,HLOOKUP(Datenbank!$BG11,Datenbank!$B$30:$Y$44,10),IF(Datenbank!$Y$51&gt;=Datenbank!$BG11,HLOOKUP(Datenbank!$BG11,Datenbank!$B$50:$Y$64,10),IF(Datenbank!$Y$71&gt;=Datenbank!$BG11,HLOOKUP(Datenbank!$BG11,Datenbank!$B$70:$Y$84,10),IF(Datenbank!$Y$91&gt;=Datenbank!$BG11,HLOOKUP(Datenbank!$BG11,Datenbank!$B$90:$Y$104,10),IF(Datenbank!$Y$111&gt;=Datenbank!$BG11,HLOOKUP(Datenbank!$BG11,Datenbank!$B$110:$Y$124,10),"")))))))</f>
        <v/>
      </c>
      <c r="V19" s="220" t="str">
        <f>IF(Datenbank!$Y$1=0,"",IF(Datenbank!$Y$11&gt;=Datenbank!$BG11,HLOOKUP(Datenbank!$BG11,Datenbank!$B$10:$Y$24,11),IF(Datenbank!$Y$31&gt;=Datenbank!$BG11,HLOOKUP(Datenbank!$BG11,Datenbank!$B$30:$Y$44,11),IF(Datenbank!$Y$51&gt;=Datenbank!$BG11,HLOOKUP(Datenbank!$BG11,Datenbank!$B$50:$Y$64,11),IF(Datenbank!$Y$71&gt;=Datenbank!$BG11,HLOOKUP(Datenbank!$BG11,Datenbank!$B$70:$Y$84,11),IF(Datenbank!$Y$91&gt;=Datenbank!$BG11,HLOOKUP(Datenbank!$BG11,Datenbank!$B$90:$Y$104,11),IF(Datenbank!$Y$111&gt;=Datenbank!$BG11,HLOOKUP(Datenbank!$BG11,Datenbank!$B$110:$Y$124,11),"")))))))</f>
        <v/>
      </c>
      <c r="W19" s="103" t="str">
        <f>IF(Datenbank!$Y$1=0,"",IF(Datenbank!$Y$11&gt;=Datenbank!$BG11,HLOOKUP(Datenbank!$BG11,Datenbank!$B$10:$Y$24,12),IF(Datenbank!$Y$31&gt;=Datenbank!$BG11,HLOOKUP(Datenbank!$BG11,Datenbank!$B$30:$Y$44,12),IF(Datenbank!$Y$51&gt;=Datenbank!$BG11,HLOOKUP(Datenbank!$BG11,Datenbank!$B$50:$Y$64,12),IF(Datenbank!$Y$71&gt;=Datenbank!$BG11,HLOOKUP(Datenbank!$BG11,Datenbank!$B$70:$Y$84,12),IF(Datenbank!$Y$91&gt;=Datenbank!$BG11,HLOOKUP(Datenbank!$BG11,Datenbank!$B$90:$Y$104,12),IF(Datenbank!$Y$111&gt;=Datenbank!$BG11,HLOOKUP(Datenbank!$BG11,Datenbank!$B$110:$Y$124,12),"")))))))</f>
        <v/>
      </c>
      <c r="X19" s="336" t="str">
        <f t="shared" si="1"/>
        <v/>
      </c>
      <c r="Y19" s="337"/>
      <c r="Z19" s="194"/>
      <c r="AB19" s="21"/>
      <c r="AE19" s="10"/>
      <c r="AF19" s="10"/>
      <c r="AG19" s="10"/>
      <c r="AH19" s="10"/>
    </row>
    <row r="20" spans="1:53" s="11" customFormat="1" ht="9.9499999999999993" customHeight="1" x14ac:dyDescent="0.2">
      <c r="A20" s="247" t="s">
        <v>726</v>
      </c>
      <c r="B20" s="257" t="s">
        <v>1470</v>
      </c>
      <c r="C20" s="263"/>
      <c r="D20" s="263"/>
      <c r="E20" s="263"/>
      <c r="F20" s="263"/>
      <c r="H20" s="219" t="str">
        <f>IF(Datenbank!$Y$1=0,"",IF(Datenbank!$Y$11&gt;=Datenbank!$BG12,HLOOKUP(Datenbank!$BG12,Datenbank!$B$10:$Y$24,6),IF(Datenbank!$Y$31&gt;=Datenbank!$BG12,HLOOKUP(Datenbank!$BG12,Datenbank!$B$30:$Y$44,6),IF(Datenbank!$Y$51&gt;=Datenbank!$BG12,HLOOKUP(Datenbank!$BG12,Datenbank!$B$50:$Y$64,6),IF(Datenbank!$Y$71&gt;=Datenbank!$BG12,HLOOKUP(Datenbank!$BG12,Datenbank!$B$70:$Y$84,6),IF(Datenbank!$Y$91&gt;=Datenbank!$BG12,HLOOKUP(Datenbank!$BG12,Datenbank!$B$90:$Y$104,6),IF(Datenbank!$Y$111&gt;=Datenbank!$BG12,HLOOKUP(Datenbank!$BG12,Datenbank!$B$110:$Y$124,6),"")))))))</f>
        <v/>
      </c>
      <c r="I20" s="103" t="str">
        <f>IF($H20="","",VLOOKUP($H20,'AFM-Artikel'!$A$2:$D$1763,2))</f>
        <v/>
      </c>
      <c r="J20" s="220"/>
      <c r="K20" s="220"/>
      <c r="L20" s="220"/>
      <c r="M20" s="220"/>
      <c r="N20" s="220"/>
      <c r="O20" s="220" t="str">
        <f>IF(Datenbank!$Y$1=0,"",IF(Datenbank!$Y$11&gt;=Datenbank!$BG12,HLOOKUP(Datenbank!$BG12,Datenbank!$B$10:$Y$24,15),IF(Datenbank!$Y$31&gt;=Datenbank!$BG12,HLOOKUP(Datenbank!$BG12,Datenbank!$B$30:$Y$44,15),IF(Datenbank!$Y$51&gt;=Datenbank!$BG12,HLOOKUP(Datenbank!$BG12,Datenbank!$B$50:$Y$64,15),IF(Datenbank!$Y$71&gt;=Datenbank!$BG12,HLOOKUP(Datenbank!$BG12,Datenbank!$B$70:$Y$84,15),IF(Datenbank!$Y$91&gt;=Datenbank!$BG12,HLOOKUP(Datenbank!$BG12,Datenbank!$B$90:$Y$104,15),IF(Datenbank!$Y$111&gt;=Datenbank!$BG12,HLOOKUP(Datenbank!$BG12,Datenbank!$B$110:$Y$124,15),"")))))))</f>
        <v/>
      </c>
      <c r="P20" s="336" t="str">
        <f>IF(Datenbank!$Y$1=0,"",IF(Datenbank!$Y$11&gt;=Datenbank!$BG12,HLOOKUP(Datenbank!$BG12,Datenbank!$B$10:$Y$24,8),IF(Datenbank!$Y$31&gt;=Datenbank!$BG12,HLOOKUP(Datenbank!$BG12,Datenbank!$B$30:$Y$44,8),IF(Datenbank!$Y$51&gt;=Datenbank!$BG12,HLOOKUP(Datenbank!$BG12,Datenbank!$B$50:$Y$64,8),IF(Datenbank!$Y$71&gt;=Datenbank!$BG12,HLOOKUP(Datenbank!$BG12,Datenbank!$B$70:$Y$84,8),IF(Datenbank!$Y$91&gt;=Datenbank!$BG12,HLOOKUP(Datenbank!$BG12,Datenbank!$B$90:$Y$104,8),IF(Datenbank!$Y$111&gt;=Datenbank!$BG12,HLOOKUP(Datenbank!$BG12,Datenbank!$B$110:$Y$124,8),"")))))))</f>
        <v/>
      </c>
      <c r="Q20" s="336"/>
      <c r="R20" s="221" t="str">
        <f>IF(Datenbank!$Y$1=0,"",IF(Datenbank!$Y$11&gt;=Datenbank!$BG12,HLOOKUP(Datenbank!$BG12,Datenbank!$B$10:$Y$24,4),IF(Datenbank!$Y$31&gt;=Datenbank!$BG12,HLOOKUP(Datenbank!$BG12,Datenbank!$B$30:$Y$44,4),IF(Datenbank!$Y$51&gt;=Datenbank!$BG12,HLOOKUP(Datenbank!$BG12,Datenbank!$B$50:$Y$64,4),IF(Datenbank!$Y$71&gt;=Datenbank!$BG12,HLOOKUP(Datenbank!$BG12,Datenbank!$B$70:$Y$84,4),IF(Datenbank!$Y$91&gt;=Datenbank!$BG12,HLOOKUP(Datenbank!$BG12,Datenbank!$B$90:$Y$104,4),IF(Datenbank!$Y$111&gt;=Datenbank!$BG12,HLOOKUP(Datenbank!$BG12,Datenbank!$B$110:$Y$124,4),"")))))))</f>
        <v/>
      </c>
      <c r="S20" s="220" t="str">
        <f>IF(Datenbank!$Y$1=0,"",IF(Datenbank!$Y$11&gt;=Datenbank!$BG12,HLOOKUP(Datenbank!$BG12,Datenbank!$B$10:$Y$24,14),IF(Datenbank!$Y$31&gt;=Datenbank!$BG12,HLOOKUP(Datenbank!$BG12,Datenbank!$B$30:$Y$44,14),IF(Datenbank!$Y$51&gt;=Datenbank!$BG12,HLOOKUP(Datenbank!$BG12,Datenbank!$B$50:$Y$64,14),IF(Datenbank!$Y$71&gt;=Datenbank!$BG12,HLOOKUP(Datenbank!$BG12,Datenbank!$B$70:$Y$84,14),IF(Datenbank!$Y$91&gt;=Datenbank!$BG12,HLOOKUP(Datenbank!$BG12,Datenbank!$B$90:$Y$104,14),IF(Datenbank!$Y$111&gt;=Datenbank!$BG12,HLOOKUP(Datenbank!$BG12,Datenbank!$B$110:$Y$124,14),"")))))))</f>
        <v/>
      </c>
      <c r="T20" s="220" t="str">
        <f>IF(Datenbank!$Y$1=0,"",IF(Datenbank!$Y$11&gt;=Datenbank!$BG12,HLOOKUP(Datenbank!$BG12,Datenbank!$B$10:$Y$24,9),IF(Datenbank!$Y$31&gt;=Datenbank!$BG12,HLOOKUP(Datenbank!$BG12,Datenbank!$B$30:$Y$44,9),IF(Datenbank!$Y$51&gt;=Datenbank!$BG12,HLOOKUP(Datenbank!$BG12,Datenbank!$B$50:$Y$64,9),IF(Datenbank!$Y$71&gt;=Datenbank!$BG12,HLOOKUP(Datenbank!$BG12,Datenbank!$B$70:$Y$84,9),IF(Datenbank!$Y$91&gt;=Datenbank!$BG12,HLOOKUP(Datenbank!$BG12,Datenbank!$B$90:$Y$104,9),IF(Datenbank!$Y$111&gt;=Datenbank!$BG12,HLOOKUP(Datenbank!$BG12,Datenbank!$B$110:$Y$124,9),"")))))))</f>
        <v/>
      </c>
      <c r="U20" s="103" t="str">
        <f>IF(Datenbank!$Y$1=0,"",IF(Datenbank!$Y$11&gt;=Datenbank!$BG12,HLOOKUP(Datenbank!$BG12,Datenbank!$B$10:$Y$24,10),IF(Datenbank!$Y$31&gt;=Datenbank!$BG12,HLOOKUP(Datenbank!$BG12,Datenbank!$B$30:$Y$44,10),IF(Datenbank!$Y$51&gt;=Datenbank!$BG12,HLOOKUP(Datenbank!$BG12,Datenbank!$B$50:$Y$64,10),IF(Datenbank!$Y$71&gt;=Datenbank!$BG12,HLOOKUP(Datenbank!$BG12,Datenbank!$B$70:$Y$84,10),IF(Datenbank!$Y$91&gt;=Datenbank!$BG12,HLOOKUP(Datenbank!$BG12,Datenbank!$B$90:$Y$104,10),IF(Datenbank!$Y$111&gt;=Datenbank!$BG12,HLOOKUP(Datenbank!$BG12,Datenbank!$B$110:$Y$124,10),"")))))))</f>
        <v/>
      </c>
      <c r="V20" s="220" t="str">
        <f>IF(Datenbank!$Y$1=0,"",IF(Datenbank!$Y$11&gt;=Datenbank!$BG12,HLOOKUP(Datenbank!$BG12,Datenbank!$B$10:$Y$24,11),IF(Datenbank!$Y$31&gt;=Datenbank!$BG12,HLOOKUP(Datenbank!$BG12,Datenbank!$B$30:$Y$44,11),IF(Datenbank!$Y$51&gt;=Datenbank!$BG12,HLOOKUP(Datenbank!$BG12,Datenbank!$B$50:$Y$64,11),IF(Datenbank!$Y$71&gt;=Datenbank!$BG12,HLOOKUP(Datenbank!$BG12,Datenbank!$B$70:$Y$84,11),IF(Datenbank!$Y$91&gt;=Datenbank!$BG12,HLOOKUP(Datenbank!$BG12,Datenbank!$B$90:$Y$104,11),IF(Datenbank!$Y$111&gt;=Datenbank!$BG12,HLOOKUP(Datenbank!$BG12,Datenbank!$B$110:$Y$124,11),"")))))))</f>
        <v/>
      </c>
      <c r="W20" s="103" t="str">
        <f>IF(Datenbank!$Y$1=0,"",IF(Datenbank!$Y$11&gt;=Datenbank!$BG12,HLOOKUP(Datenbank!$BG12,Datenbank!$B$10:$Y$24,12),IF(Datenbank!$Y$31&gt;=Datenbank!$BG12,HLOOKUP(Datenbank!$BG12,Datenbank!$B$30:$Y$44,12),IF(Datenbank!$Y$51&gt;=Datenbank!$BG12,HLOOKUP(Datenbank!$BG12,Datenbank!$B$50:$Y$64,12),IF(Datenbank!$Y$71&gt;=Datenbank!$BG12,HLOOKUP(Datenbank!$BG12,Datenbank!$B$70:$Y$84,12),IF(Datenbank!$Y$91&gt;=Datenbank!$BG12,HLOOKUP(Datenbank!$BG12,Datenbank!$B$90:$Y$104,12),IF(Datenbank!$Y$111&gt;=Datenbank!$BG12,HLOOKUP(Datenbank!$BG12,Datenbank!$B$110:$Y$124,12),"")))))))</f>
        <v/>
      </c>
      <c r="X20" s="336" t="str">
        <f t="shared" si="1"/>
        <v/>
      </c>
      <c r="Y20" s="337"/>
      <c r="Z20" s="194"/>
      <c r="AE20" s="10"/>
      <c r="AF20" s="10"/>
      <c r="AG20" s="10"/>
      <c r="AH20" s="10"/>
    </row>
    <row r="21" spans="1:53" s="11" customFormat="1" ht="9.9499999999999993" customHeight="1" x14ac:dyDescent="0.2">
      <c r="A21" s="247" t="s">
        <v>754</v>
      </c>
      <c r="B21" s="250" t="s">
        <v>1470</v>
      </c>
      <c r="C21" s="249"/>
      <c r="D21" s="249"/>
      <c r="E21" s="249"/>
      <c r="F21" s="260"/>
      <c r="H21" s="252" t="str">
        <f>IF(Datenbank!$Y$1=0,"",IF(Datenbank!$Y$11&gt;=Datenbank!$BG13,HLOOKUP(Datenbank!$BG13,Datenbank!$B$10:$Y$24,6),IF(Datenbank!$Y$31&gt;=Datenbank!$BG13,HLOOKUP(Datenbank!$BG13,Datenbank!$B$30:$Y$44,6),IF(Datenbank!$Y$51&gt;=Datenbank!$BG13,HLOOKUP(Datenbank!$BG13,Datenbank!$B$50:$Y$64,6),IF(Datenbank!$Y$71&gt;=Datenbank!$BG13,HLOOKUP(Datenbank!$BG13,Datenbank!$B$70:$Y$84,6),IF(Datenbank!$Y$91&gt;=Datenbank!$BG13,HLOOKUP(Datenbank!$BG13,Datenbank!$B$90:$Y$104,6),IF(Datenbank!$Y$111&gt;=Datenbank!$BG13,HLOOKUP(Datenbank!$BG13,Datenbank!$B$110:$Y$124,6),"")))))))</f>
        <v/>
      </c>
      <c r="I21" s="103" t="str">
        <f>IF($H21="","",VLOOKUP($H21,'AFM-Artikel'!$A$2:$D$1763,2))</f>
        <v/>
      </c>
      <c r="J21" s="220"/>
      <c r="K21" s="220"/>
      <c r="L21" s="220"/>
      <c r="M21" s="220"/>
      <c r="N21" s="220"/>
      <c r="O21" s="220" t="str">
        <f>IF(Datenbank!$Y$1=0,"",IF(Datenbank!$Y$11&gt;=Datenbank!$BG13,HLOOKUP(Datenbank!$BG13,Datenbank!$B$10:$Y$24,15),IF(Datenbank!$Y$31&gt;=Datenbank!$BG13,HLOOKUP(Datenbank!$BG13,Datenbank!$B$30:$Y$44,15),IF(Datenbank!$Y$51&gt;=Datenbank!$BG13,HLOOKUP(Datenbank!$BG13,Datenbank!$B$50:$Y$64,15),IF(Datenbank!$Y$71&gt;=Datenbank!$BG13,HLOOKUP(Datenbank!$BG13,Datenbank!$B$70:$Y$84,15),IF(Datenbank!$Y$91&gt;=Datenbank!$BG13,HLOOKUP(Datenbank!$BG13,Datenbank!$B$90:$Y$104,15),IF(Datenbank!$Y$111&gt;=Datenbank!$BG13,HLOOKUP(Datenbank!$BG13,Datenbank!$B$110:$Y$124,15),"")))))))</f>
        <v/>
      </c>
      <c r="P21" s="336" t="str">
        <f>IF(Datenbank!$Y$1=0,"",IF(Datenbank!$Y$11&gt;=Datenbank!$BG13,HLOOKUP(Datenbank!$BG13,Datenbank!$B$10:$Y$24,8),IF(Datenbank!$Y$31&gt;=Datenbank!$BG13,HLOOKUP(Datenbank!$BG13,Datenbank!$B$30:$Y$44,8),IF(Datenbank!$Y$51&gt;=Datenbank!$BG13,HLOOKUP(Datenbank!$BG13,Datenbank!$B$50:$Y$64,8),IF(Datenbank!$Y$71&gt;=Datenbank!$BG13,HLOOKUP(Datenbank!$BG13,Datenbank!$B$70:$Y$84,8),IF(Datenbank!$Y$91&gt;=Datenbank!$BG13,HLOOKUP(Datenbank!$BG13,Datenbank!$B$90:$Y$104,8),IF(Datenbank!$Y$111&gt;=Datenbank!$BG13,HLOOKUP(Datenbank!$BG13,Datenbank!$B$110:$Y$124,8),"")))))))</f>
        <v/>
      </c>
      <c r="Q21" s="336"/>
      <c r="R21" s="221" t="str">
        <f>IF(Datenbank!$Y$1=0,"",IF(Datenbank!$Y$11&gt;=Datenbank!$BG13,HLOOKUP(Datenbank!$BG13,Datenbank!$B$10:$Y$24,4),IF(Datenbank!$Y$31&gt;=Datenbank!$BG13,HLOOKUP(Datenbank!$BG13,Datenbank!$B$30:$Y$44,4),IF(Datenbank!$Y$51&gt;=Datenbank!$BG13,HLOOKUP(Datenbank!$BG13,Datenbank!$B$50:$Y$64,4),IF(Datenbank!$Y$71&gt;=Datenbank!$BG13,HLOOKUP(Datenbank!$BG13,Datenbank!$B$70:$Y$84,4),IF(Datenbank!$Y$91&gt;=Datenbank!$BG13,HLOOKUP(Datenbank!$BG13,Datenbank!$B$90:$Y$104,4),IF(Datenbank!$Y$111&gt;=Datenbank!$BG13,HLOOKUP(Datenbank!$BG13,Datenbank!$B$110:$Y$124,4),"")))))))</f>
        <v/>
      </c>
      <c r="S21" s="220" t="str">
        <f>IF(Datenbank!$Y$1=0,"",IF(Datenbank!$Y$11&gt;=Datenbank!$BG13,HLOOKUP(Datenbank!$BG13,Datenbank!$B$10:$Y$24,14),IF(Datenbank!$Y$31&gt;=Datenbank!$BG13,HLOOKUP(Datenbank!$BG13,Datenbank!$B$30:$Y$44,14),IF(Datenbank!$Y$51&gt;=Datenbank!$BG13,HLOOKUP(Datenbank!$BG13,Datenbank!$B$50:$Y$64,14),IF(Datenbank!$Y$71&gt;=Datenbank!$BG13,HLOOKUP(Datenbank!$BG13,Datenbank!$B$70:$Y$84,14),IF(Datenbank!$Y$91&gt;=Datenbank!$BG13,HLOOKUP(Datenbank!$BG13,Datenbank!$B$90:$Y$104,14),IF(Datenbank!$Y$111&gt;=Datenbank!$BG13,HLOOKUP(Datenbank!$BG13,Datenbank!$B$110:$Y$124,14),"")))))))</f>
        <v/>
      </c>
      <c r="T21" s="220" t="str">
        <f>IF(Datenbank!$Y$1=0,"",IF(Datenbank!$Y$11&gt;=Datenbank!$BG13,HLOOKUP(Datenbank!$BG13,Datenbank!$B$10:$Y$24,9),IF(Datenbank!$Y$31&gt;=Datenbank!$BG13,HLOOKUP(Datenbank!$BG13,Datenbank!$B$30:$Y$44,9),IF(Datenbank!$Y$51&gt;=Datenbank!$BG13,HLOOKUP(Datenbank!$BG13,Datenbank!$B$50:$Y$64,9),IF(Datenbank!$Y$71&gt;=Datenbank!$BG13,HLOOKUP(Datenbank!$BG13,Datenbank!$B$70:$Y$84,9),IF(Datenbank!$Y$91&gt;=Datenbank!$BG13,HLOOKUP(Datenbank!$BG13,Datenbank!$B$90:$Y$104,9),IF(Datenbank!$Y$111&gt;=Datenbank!$BG13,HLOOKUP(Datenbank!$BG13,Datenbank!$B$110:$Y$124,9),"")))))))</f>
        <v/>
      </c>
      <c r="U21" s="103" t="str">
        <f>IF(Datenbank!$Y$1=0,"",IF(Datenbank!$Y$11&gt;=Datenbank!$BG13,HLOOKUP(Datenbank!$BG13,Datenbank!$B$10:$Y$24,10),IF(Datenbank!$Y$31&gt;=Datenbank!$BG13,HLOOKUP(Datenbank!$BG13,Datenbank!$B$30:$Y$44,10),IF(Datenbank!$Y$51&gt;=Datenbank!$BG13,HLOOKUP(Datenbank!$BG13,Datenbank!$B$50:$Y$64,10),IF(Datenbank!$Y$71&gt;=Datenbank!$BG13,HLOOKUP(Datenbank!$BG13,Datenbank!$B$70:$Y$84,10),IF(Datenbank!$Y$91&gt;=Datenbank!$BG13,HLOOKUP(Datenbank!$BG13,Datenbank!$B$90:$Y$104,10),IF(Datenbank!$Y$111&gt;=Datenbank!$BG13,HLOOKUP(Datenbank!$BG13,Datenbank!$B$110:$Y$124,10),"")))))))</f>
        <v/>
      </c>
      <c r="V21" s="220" t="str">
        <f>IF(Datenbank!$Y$1=0,"",IF(Datenbank!$Y$11&gt;=Datenbank!$BG13,HLOOKUP(Datenbank!$BG13,Datenbank!$B$10:$Y$24,11),IF(Datenbank!$Y$31&gt;=Datenbank!$BG13,HLOOKUP(Datenbank!$BG13,Datenbank!$B$30:$Y$44,11),IF(Datenbank!$Y$51&gt;=Datenbank!$BG13,HLOOKUP(Datenbank!$BG13,Datenbank!$B$50:$Y$64,11),IF(Datenbank!$Y$71&gt;=Datenbank!$BG13,HLOOKUP(Datenbank!$BG13,Datenbank!$B$70:$Y$84,11),IF(Datenbank!$Y$91&gt;=Datenbank!$BG13,HLOOKUP(Datenbank!$BG13,Datenbank!$B$90:$Y$104,11),IF(Datenbank!$Y$111&gt;=Datenbank!$BG13,HLOOKUP(Datenbank!$BG13,Datenbank!$B$110:$Y$124,11),"")))))))</f>
        <v/>
      </c>
      <c r="W21" s="103" t="str">
        <f>IF(Datenbank!$Y$1=0,"",IF(Datenbank!$Y$11&gt;=Datenbank!$BG13,HLOOKUP(Datenbank!$BG13,Datenbank!$B$10:$Y$24,12),IF(Datenbank!$Y$31&gt;=Datenbank!$BG13,HLOOKUP(Datenbank!$BG13,Datenbank!$B$30:$Y$44,12),IF(Datenbank!$Y$51&gt;=Datenbank!$BG13,HLOOKUP(Datenbank!$BG13,Datenbank!$B$50:$Y$64,12),IF(Datenbank!$Y$71&gt;=Datenbank!$BG13,HLOOKUP(Datenbank!$BG13,Datenbank!$B$70:$Y$84,12),IF(Datenbank!$Y$91&gt;=Datenbank!$BG13,HLOOKUP(Datenbank!$BG13,Datenbank!$B$90:$Y$104,12),IF(Datenbank!$Y$111&gt;=Datenbank!$BG13,HLOOKUP(Datenbank!$BG13,Datenbank!$B$110:$Y$124,12),"")))))))</f>
        <v/>
      </c>
      <c r="X21" s="336" t="str">
        <f t="shared" si="1"/>
        <v/>
      </c>
      <c r="Y21" s="337"/>
      <c r="Z21" s="194"/>
      <c r="AE21" s="10"/>
      <c r="AF21" s="10"/>
      <c r="AG21" s="10"/>
      <c r="AH21" s="10"/>
    </row>
    <row r="22" spans="1:53" s="11" customFormat="1" ht="9.9499999999999993" customHeight="1" x14ac:dyDescent="0.2">
      <c r="A22" s="247" t="s">
        <v>2099</v>
      </c>
      <c r="B22" s="250" t="s">
        <v>2100</v>
      </c>
      <c r="C22" s="264"/>
      <c r="D22" s="264"/>
      <c r="E22" s="264"/>
      <c r="F22" s="264"/>
      <c r="H22" s="219" t="str">
        <f>IF(Datenbank!$Y$1=0,"",IF(Datenbank!$Y$11&gt;=Datenbank!$BG14,HLOOKUP(Datenbank!$BG14,Datenbank!$B$10:$Y$24,6),IF(Datenbank!$Y$31&gt;=Datenbank!$BG14,HLOOKUP(Datenbank!$BG14,Datenbank!$B$30:$Y$44,6),IF(Datenbank!$Y$51&gt;=Datenbank!$BG14,HLOOKUP(Datenbank!$BG14,Datenbank!$B$50:$Y$64,6),IF(Datenbank!$Y$71&gt;=Datenbank!$BG14,HLOOKUP(Datenbank!$BG14,Datenbank!$B$70:$Y$84,6),IF(Datenbank!$Y$91&gt;=Datenbank!$BG14,HLOOKUP(Datenbank!$BG14,Datenbank!$B$90:$Y$104,6),IF(Datenbank!$Y$111&gt;=Datenbank!$BG14,HLOOKUP(Datenbank!$BG14,Datenbank!$B$110:$Y$124,6),"")))))))</f>
        <v/>
      </c>
      <c r="I22" s="103" t="str">
        <f>IF($H22="","",VLOOKUP($H22,'AFM-Artikel'!$A$2:$D$1763,2))</f>
        <v/>
      </c>
      <c r="J22" s="220"/>
      <c r="K22" s="220"/>
      <c r="L22" s="220"/>
      <c r="M22" s="220"/>
      <c r="N22" s="220"/>
      <c r="O22" s="220" t="str">
        <f>IF(Datenbank!$Y$1=0,"",IF(Datenbank!$Y$11&gt;=Datenbank!$BG14,HLOOKUP(Datenbank!$BG14,Datenbank!$B$10:$Y$24,15),IF(Datenbank!$Y$31&gt;=Datenbank!$BG14,HLOOKUP(Datenbank!$BG14,Datenbank!$B$30:$Y$44,15),IF(Datenbank!$Y$51&gt;=Datenbank!$BG14,HLOOKUP(Datenbank!$BG14,Datenbank!$B$50:$Y$64,15),IF(Datenbank!$Y$71&gt;=Datenbank!$BG14,HLOOKUP(Datenbank!$BG14,Datenbank!$B$70:$Y$84,15),IF(Datenbank!$Y$91&gt;=Datenbank!$BG14,HLOOKUP(Datenbank!$BG14,Datenbank!$B$90:$Y$104,15),IF(Datenbank!$Y$111&gt;=Datenbank!$BG14,HLOOKUP(Datenbank!$BG14,Datenbank!$B$110:$Y$124,15),"")))))))</f>
        <v/>
      </c>
      <c r="P22" s="336" t="str">
        <f>IF(Datenbank!$Y$1=0,"",IF(Datenbank!$Y$11&gt;=Datenbank!$BG14,HLOOKUP(Datenbank!$BG14,Datenbank!$B$10:$Y$24,8),IF(Datenbank!$Y$31&gt;=Datenbank!$BG14,HLOOKUP(Datenbank!$BG14,Datenbank!$B$30:$Y$44,8),IF(Datenbank!$Y$51&gt;=Datenbank!$BG14,HLOOKUP(Datenbank!$BG14,Datenbank!$B$50:$Y$64,8),IF(Datenbank!$Y$71&gt;=Datenbank!$BG14,HLOOKUP(Datenbank!$BG14,Datenbank!$B$70:$Y$84,8),IF(Datenbank!$Y$91&gt;=Datenbank!$BG14,HLOOKUP(Datenbank!$BG14,Datenbank!$B$90:$Y$104,8),IF(Datenbank!$Y$111&gt;=Datenbank!$BG14,HLOOKUP(Datenbank!$BG14,Datenbank!$B$110:$Y$124,8),"")))))))</f>
        <v/>
      </c>
      <c r="Q22" s="336"/>
      <c r="R22" s="221" t="str">
        <f>IF(Datenbank!$Y$1=0,"",IF(Datenbank!$Y$11&gt;=Datenbank!$BG14,HLOOKUP(Datenbank!$BG14,Datenbank!$B$10:$Y$24,4),IF(Datenbank!$Y$31&gt;=Datenbank!$BG14,HLOOKUP(Datenbank!$BG14,Datenbank!$B$30:$Y$44,4),IF(Datenbank!$Y$51&gt;=Datenbank!$BG14,HLOOKUP(Datenbank!$BG14,Datenbank!$B$50:$Y$64,4),IF(Datenbank!$Y$71&gt;=Datenbank!$BG14,HLOOKUP(Datenbank!$BG14,Datenbank!$B$70:$Y$84,4),IF(Datenbank!$Y$91&gt;=Datenbank!$BG14,HLOOKUP(Datenbank!$BG14,Datenbank!$B$90:$Y$104,4),IF(Datenbank!$Y$111&gt;=Datenbank!$BG14,HLOOKUP(Datenbank!$BG14,Datenbank!$B$110:$Y$124,4),"")))))))</f>
        <v/>
      </c>
      <c r="S22" s="220" t="str">
        <f>IF(Datenbank!$Y$1=0,"",IF(Datenbank!$Y$11&gt;=Datenbank!$BG14,HLOOKUP(Datenbank!$BG14,Datenbank!$B$10:$Y$24,14),IF(Datenbank!$Y$31&gt;=Datenbank!$BG14,HLOOKUP(Datenbank!$BG14,Datenbank!$B$30:$Y$44,14),IF(Datenbank!$Y$51&gt;=Datenbank!$BG14,HLOOKUP(Datenbank!$BG14,Datenbank!$B$50:$Y$64,14),IF(Datenbank!$Y$71&gt;=Datenbank!$BG14,HLOOKUP(Datenbank!$BG14,Datenbank!$B$70:$Y$84,14),IF(Datenbank!$Y$91&gt;=Datenbank!$BG14,HLOOKUP(Datenbank!$BG14,Datenbank!$B$90:$Y$104,14),IF(Datenbank!$Y$111&gt;=Datenbank!$BG14,HLOOKUP(Datenbank!$BG14,Datenbank!$B$110:$Y$124,14),"")))))))</f>
        <v/>
      </c>
      <c r="T22" s="220" t="str">
        <f>IF(Datenbank!$Y$1=0,"",IF(Datenbank!$Y$11&gt;=Datenbank!$BG14,HLOOKUP(Datenbank!$BG14,Datenbank!$B$10:$Y$24,9),IF(Datenbank!$Y$31&gt;=Datenbank!$BG14,HLOOKUP(Datenbank!$BG14,Datenbank!$B$30:$Y$44,9),IF(Datenbank!$Y$51&gt;=Datenbank!$BG14,HLOOKUP(Datenbank!$BG14,Datenbank!$B$50:$Y$64,9),IF(Datenbank!$Y$71&gt;=Datenbank!$BG14,HLOOKUP(Datenbank!$BG14,Datenbank!$B$70:$Y$84,9),IF(Datenbank!$Y$91&gt;=Datenbank!$BG14,HLOOKUP(Datenbank!$BG14,Datenbank!$B$90:$Y$104,9),IF(Datenbank!$Y$111&gt;=Datenbank!$BG14,HLOOKUP(Datenbank!$BG14,Datenbank!$B$110:$Y$124,9),"")))))))</f>
        <v/>
      </c>
      <c r="U22" s="103" t="str">
        <f>IF(Datenbank!$Y$1=0,"",IF(Datenbank!$Y$11&gt;=Datenbank!$BG14,HLOOKUP(Datenbank!$BG14,Datenbank!$B$10:$Y$24,10),IF(Datenbank!$Y$31&gt;=Datenbank!$BG14,HLOOKUP(Datenbank!$BG14,Datenbank!$B$30:$Y$44,10),IF(Datenbank!$Y$51&gt;=Datenbank!$BG14,HLOOKUP(Datenbank!$BG14,Datenbank!$B$50:$Y$64,10),IF(Datenbank!$Y$71&gt;=Datenbank!$BG14,HLOOKUP(Datenbank!$BG14,Datenbank!$B$70:$Y$84,10),IF(Datenbank!$Y$91&gt;=Datenbank!$BG14,HLOOKUP(Datenbank!$BG14,Datenbank!$B$90:$Y$104,10),IF(Datenbank!$Y$111&gt;=Datenbank!$BG14,HLOOKUP(Datenbank!$BG14,Datenbank!$B$110:$Y$124,10),"")))))))</f>
        <v/>
      </c>
      <c r="V22" s="220" t="str">
        <f>IF(Datenbank!$Y$1=0,"",IF(Datenbank!$Y$11&gt;=Datenbank!$BG14,HLOOKUP(Datenbank!$BG14,Datenbank!$B$10:$Y$24,11),IF(Datenbank!$Y$31&gt;=Datenbank!$BG14,HLOOKUP(Datenbank!$BG14,Datenbank!$B$30:$Y$44,11),IF(Datenbank!$Y$51&gt;=Datenbank!$BG14,HLOOKUP(Datenbank!$BG14,Datenbank!$B$50:$Y$64,11),IF(Datenbank!$Y$71&gt;=Datenbank!$BG14,HLOOKUP(Datenbank!$BG14,Datenbank!$B$70:$Y$84,11),IF(Datenbank!$Y$91&gt;=Datenbank!$BG14,HLOOKUP(Datenbank!$BG14,Datenbank!$B$90:$Y$104,11),IF(Datenbank!$Y$111&gt;=Datenbank!$BG14,HLOOKUP(Datenbank!$BG14,Datenbank!$B$110:$Y$124,11),"")))))))</f>
        <v/>
      </c>
      <c r="W22" s="103" t="str">
        <f>IF(Datenbank!$Y$1=0,"",IF(Datenbank!$Y$11&gt;=Datenbank!$BG14,HLOOKUP(Datenbank!$BG14,Datenbank!$B$10:$Y$24,12),IF(Datenbank!$Y$31&gt;=Datenbank!$BG14,HLOOKUP(Datenbank!$BG14,Datenbank!$B$30:$Y$44,12),IF(Datenbank!$Y$51&gt;=Datenbank!$BG14,HLOOKUP(Datenbank!$BG14,Datenbank!$B$50:$Y$64,12),IF(Datenbank!$Y$71&gt;=Datenbank!$BG14,HLOOKUP(Datenbank!$BG14,Datenbank!$B$70:$Y$84,12),IF(Datenbank!$Y$91&gt;=Datenbank!$BG14,HLOOKUP(Datenbank!$BG14,Datenbank!$B$90:$Y$104,12),IF(Datenbank!$Y$111&gt;=Datenbank!$BG14,HLOOKUP(Datenbank!$BG14,Datenbank!$B$110:$Y$124,12),"")))))))</f>
        <v/>
      </c>
      <c r="X22" s="336" t="str">
        <f t="shared" si="1"/>
        <v/>
      </c>
      <c r="Y22" s="337"/>
      <c r="Z22" s="194"/>
      <c r="AE22" s="10"/>
      <c r="AF22" s="10"/>
      <c r="AG22" s="10"/>
      <c r="AH22" s="10"/>
    </row>
    <row r="23" spans="1:53" s="11" customFormat="1" ht="9.9499999999999993" customHeight="1" x14ac:dyDescent="0.2">
      <c r="C23" s="17"/>
      <c r="D23" s="17"/>
      <c r="E23" s="17"/>
      <c r="F23" s="17"/>
      <c r="H23" s="219" t="str">
        <f>IF(Datenbank!$Y$1=0,"",IF(Datenbank!$Y$11&gt;=Datenbank!$BG15,HLOOKUP(Datenbank!$BG15,Datenbank!$B$10:$Y$24,6),IF(Datenbank!$Y$31&gt;=Datenbank!$BG15,HLOOKUP(Datenbank!$BG15,Datenbank!$B$30:$Y$44,6),IF(Datenbank!$Y$51&gt;=Datenbank!$BG15,HLOOKUP(Datenbank!$BG15,Datenbank!$B$50:$Y$64,6),IF(Datenbank!$Y$71&gt;=Datenbank!$BG15,HLOOKUP(Datenbank!$BG15,Datenbank!$B$70:$Y$84,6),IF(Datenbank!$Y$91&gt;=Datenbank!$BG15,HLOOKUP(Datenbank!$BG15,Datenbank!$B$90:$Y$104,6),IF(Datenbank!$Y$111&gt;=Datenbank!$BG15,HLOOKUP(Datenbank!$BG15,Datenbank!$B$110:$Y$124,6),"")))))))</f>
        <v/>
      </c>
      <c r="I23" s="103" t="str">
        <f>IF($H23="","",VLOOKUP($H23,'AFM-Artikel'!$A$2:$D$1763,2))</f>
        <v/>
      </c>
      <c r="J23" s="220"/>
      <c r="K23" s="220"/>
      <c r="L23" s="220"/>
      <c r="M23" s="220"/>
      <c r="N23" s="220"/>
      <c r="O23" s="220" t="str">
        <f>IF(Datenbank!$Y$1=0,"",IF(Datenbank!$Y$11&gt;=Datenbank!$BG15,HLOOKUP(Datenbank!$BG15,Datenbank!$B$10:$Y$24,15),IF(Datenbank!$Y$31&gt;=Datenbank!$BG15,HLOOKUP(Datenbank!$BG15,Datenbank!$B$30:$Y$44,15),IF(Datenbank!$Y$51&gt;=Datenbank!$BG15,HLOOKUP(Datenbank!$BG15,Datenbank!$B$50:$Y$64,15),IF(Datenbank!$Y$71&gt;=Datenbank!$BG15,HLOOKUP(Datenbank!$BG15,Datenbank!$B$70:$Y$84,15),IF(Datenbank!$Y$91&gt;=Datenbank!$BG15,HLOOKUP(Datenbank!$BG15,Datenbank!$B$90:$Y$104,15),IF(Datenbank!$Y$111&gt;=Datenbank!$BG15,HLOOKUP(Datenbank!$BG15,Datenbank!$B$110:$Y$124,15),"")))))))</f>
        <v/>
      </c>
      <c r="P23" s="336" t="str">
        <f>IF(Datenbank!$Y$1=0,"",IF(Datenbank!$Y$11&gt;=Datenbank!$BG15,HLOOKUP(Datenbank!$BG15,Datenbank!$B$10:$Y$24,8),IF(Datenbank!$Y$31&gt;=Datenbank!$BG15,HLOOKUP(Datenbank!$BG15,Datenbank!$B$30:$Y$44,8),IF(Datenbank!$Y$51&gt;=Datenbank!$BG15,HLOOKUP(Datenbank!$BG15,Datenbank!$B$50:$Y$64,8),IF(Datenbank!$Y$71&gt;=Datenbank!$BG15,HLOOKUP(Datenbank!$BG15,Datenbank!$B$70:$Y$84,8),IF(Datenbank!$Y$91&gt;=Datenbank!$BG15,HLOOKUP(Datenbank!$BG15,Datenbank!$B$90:$Y$104,8),IF(Datenbank!$Y$111&gt;=Datenbank!$BG15,HLOOKUP(Datenbank!$BG15,Datenbank!$B$110:$Y$124,8),"")))))))</f>
        <v/>
      </c>
      <c r="Q23" s="336"/>
      <c r="R23" s="221" t="str">
        <f>IF(Datenbank!$Y$1=0,"",IF(Datenbank!$Y$11&gt;=Datenbank!$BG15,HLOOKUP(Datenbank!$BG15,Datenbank!$B$10:$Y$24,4),IF(Datenbank!$Y$31&gt;=Datenbank!$BG15,HLOOKUP(Datenbank!$BG15,Datenbank!$B$30:$Y$44,4),IF(Datenbank!$Y$51&gt;=Datenbank!$BG15,HLOOKUP(Datenbank!$BG15,Datenbank!$B$50:$Y$64,4),IF(Datenbank!$Y$71&gt;=Datenbank!$BG15,HLOOKUP(Datenbank!$BG15,Datenbank!$B$70:$Y$84,4),IF(Datenbank!$Y$91&gt;=Datenbank!$BG15,HLOOKUP(Datenbank!$BG15,Datenbank!$B$90:$Y$104,4),IF(Datenbank!$Y$111&gt;=Datenbank!$BG15,HLOOKUP(Datenbank!$BG15,Datenbank!$B$110:$Y$124,4),"")))))))</f>
        <v/>
      </c>
      <c r="S23" s="220" t="str">
        <f>IF(Datenbank!$Y$1=0,"",IF(Datenbank!$Y$11&gt;=Datenbank!$BG15,HLOOKUP(Datenbank!$BG15,Datenbank!$B$10:$Y$24,14),IF(Datenbank!$Y$31&gt;=Datenbank!$BG15,HLOOKUP(Datenbank!$BG15,Datenbank!$B$30:$Y$44,14),IF(Datenbank!$Y$51&gt;=Datenbank!$BG15,HLOOKUP(Datenbank!$BG15,Datenbank!$B$50:$Y$64,14),IF(Datenbank!$Y$71&gt;=Datenbank!$BG15,HLOOKUP(Datenbank!$BG15,Datenbank!$B$70:$Y$84,14),IF(Datenbank!$Y$91&gt;=Datenbank!$BG15,HLOOKUP(Datenbank!$BG15,Datenbank!$B$90:$Y$104,14),IF(Datenbank!$Y$111&gt;=Datenbank!$BG15,HLOOKUP(Datenbank!$BG15,Datenbank!$B$110:$Y$124,14),"")))))))</f>
        <v/>
      </c>
      <c r="T23" s="220" t="str">
        <f>IF(Datenbank!$Y$1=0,"",IF(Datenbank!$Y$11&gt;=Datenbank!$BG15,HLOOKUP(Datenbank!$BG15,Datenbank!$B$10:$Y$24,9),IF(Datenbank!$Y$31&gt;=Datenbank!$BG15,HLOOKUP(Datenbank!$BG15,Datenbank!$B$30:$Y$44,9),IF(Datenbank!$Y$51&gt;=Datenbank!$BG15,HLOOKUP(Datenbank!$BG15,Datenbank!$B$50:$Y$64,9),IF(Datenbank!$Y$71&gt;=Datenbank!$BG15,HLOOKUP(Datenbank!$BG15,Datenbank!$B$70:$Y$84,9),IF(Datenbank!$Y$91&gt;=Datenbank!$BG15,HLOOKUP(Datenbank!$BG15,Datenbank!$B$90:$Y$104,9),IF(Datenbank!$Y$111&gt;=Datenbank!$BG15,HLOOKUP(Datenbank!$BG15,Datenbank!$B$110:$Y$124,9),"")))))))</f>
        <v/>
      </c>
      <c r="U23" s="103" t="str">
        <f>IF(Datenbank!$Y$1=0,"",IF(Datenbank!$Y$11&gt;=Datenbank!$BG15,HLOOKUP(Datenbank!$BG15,Datenbank!$B$10:$Y$24,10),IF(Datenbank!$Y$31&gt;=Datenbank!$BG15,HLOOKUP(Datenbank!$BG15,Datenbank!$B$30:$Y$44,10),IF(Datenbank!$Y$51&gt;=Datenbank!$BG15,HLOOKUP(Datenbank!$BG15,Datenbank!$B$50:$Y$64,10),IF(Datenbank!$Y$71&gt;=Datenbank!$BG15,HLOOKUP(Datenbank!$BG15,Datenbank!$B$70:$Y$84,10),IF(Datenbank!$Y$91&gt;=Datenbank!$BG15,HLOOKUP(Datenbank!$BG15,Datenbank!$B$90:$Y$104,10),IF(Datenbank!$Y$111&gt;=Datenbank!$BG15,HLOOKUP(Datenbank!$BG15,Datenbank!$B$110:$Y$124,10),"")))))))</f>
        <v/>
      </c>
      <c r="V23" s="220" t="str">
        <f>IF(Datenbank!$Y$1=0,"",IF(Datenbank!$Y$11&gt;=Datenbank!$BG15,HLOOKUP(Datenbank!$BG15,Datenbank!$B$10:$Y$24,11),IF(Datenbank!$Y$31&gt;=Datenbank!$BG15,HLOOKUP(Datenbank!$BG15,Datenbank!$B$30:$Y$44,11),IF(Datenbank!$Y$51&gt;=Datenbank!$BG15,HLOOKUP(Datenbank!$BG15,Datenbank!$B$50:$Y$64,11),IF(Datenbank!$Y$71&gt;=Datenbank!$BG15,HLOOKUP(Datenbank!$BG15,Datenbank!$B$70:$Y$84,11),IF(Datenbank!$Y$91&gt;=Datenbank!$BG15,HLOOKUP(Datenbank!$BG15,Datenbank!$B$90:$Y$104,11),IF(Datenbank!$Y$111&gt;=Datenbank!$BG15,HLOOKUP(Datenbank!$BG15,Datenbank!$B$110:$Y$124,11),"")))))))</f>
        <v/>
      </c>
      <c r="W23" s="103" t="str">
        <f>IF(Datenbank!$Y$1=0,"",IF(Datenbank!$Y$11&gt;=Datenbank!$BG15,HLOOKUP(Datenbank!$BG15,Datenbank!$B$10:$Y$24,12),IF(Datenbank!$Y$31&gt;=Datenbank!$BG15,HLOOKUP(Datenbank!$BG15,Datenbank!$B$30:$Y$44,12),IF(Datenbank!$Y$51&gt;=Datenbank!$BG15,HLOOKUP(Datenbank!$BG15,Datenbank!$B$50:$Y$64,12),IF(Datenbank!$Y$71&gt;=Datenbank!$BG15,HLOOKUP(Datenbank!$BG15,Datenbank!$B$70:$Y$84,12),IF(Datenbank!$Y$91&gt;=Datenbank!$BG15,HLOOKUP(Datenbank!$BG15,Datenbank!$B$90:$Y$104,12),IF(Datenbank!$Y$111&gt;=Datenbank!$BG15,HLOOKUP(Datenbank!$BG15,Datenbank!$B$110:$Y$124,12),"")))))))</f>
        <v/>
      </c>
      <c r="X23" s="336" t="str">
        <f t="shared" si="1"/>
        <v/>
      </c>
      <c r="Y23" s="337"/>
      <c r="Z23" s="194"/>
      <c r="AE23" s="10"/>
      <c r="AF23" s="10"/>
      <c r="AG23" s="10"/>
      <c r="AH23" s="10"/>
    </row>
    <row r="24" spans="1:53" s="11" customFormat="1" ht="9.9499999999999993" customHeight="1" x14ac:dyDescent="0.2">
      <c r="C24" s="17"/>
      <c r="D24" s="17"/>
      <c r="E24" s="17"/>
      <c r="F24" s="17"/>
      <c r="H24" s="219" t="str">
        <f>IF(Datenbank!$Y$1=0,"",IF(Datenbank!$Y$11&gt;=Datenbank!$BG16,HLOOKUP(Datenbank!$BG16,Datenbank!$B$10:$Y$24,6),IF(Datenbank!$Y$31&gt;=Datenbank!$BG16,HLOOKUP(Datenbank!$BG16,Datenbank!$B$30:$Y$44,6),IF(Datenbank!$Y$51&gt;=Datenbank!$BG16,HLOOKUP(Datenbank!$BG16,Datenbank!$B$50:$Y$64,6),IF(Datenbank!$Y$71&gt;=Datenbank!$BG16,HLOOKUP(Datenbank!$BG16,Datenbank!$B$70:$Y$84,6),IF(Datenbank!$Y$91&gt;=Datenbank!$BG16,HLOOKUP(Datenbank!$BG16,Datenbank!$B$90:$Y$104,6),IF(Datenbank!$Y$111&gt;=Datenbank!$BG16,HLOOKUP(Datenbank!$BG16,Datenbank!$B$110:$Y$124,6),"")))))))</f>
        <v/>
      </c>
      <c r="I24" s="103" t="str">
        <f>IF($H24="","",VLOOKUP($H24,'AFM-Artikel'!$A$2:$D$1763,2))</f>
        <v/>
      </c>
      <c r="J24" s="220"/>
      <c r="K24" s="220"/>
      <c r="L24" s="220"/>
      <c r="M24" s="220"/>
      <c r="N24" s="220"/>
      <c r="O24" s="220" t="str">
        <f>IF(Datenbank!$Y$1=0,"",IF(Datenbank!$Y$11&gt;=Datenbank!$BG16,HLOOKUP(Datenbank!$BG16,Datenbank!$B$10:$Y$24,15),IF(Datenbank!$Y$31&gt;=Datenbank!$BG16,HLOOKUP(Datenbank!$BG16,Datenbank!$B$30:$Y$44,15),IF(Datenbank!$Y$51&gt;=Datenbank!$BG16,HLOOKUP(Datenbank!$BG16,Datenbank!$B$50:$Y$64,15),IF(Datenbank!$Y$71&gt;=Datenbank!$BG16,HLOOKUP(Datenbank!$BG16,Datenbank!$B$70:$Y$84,15),IF(Datenbank!$Y$91&gt;=Datenbank!$BG16,HLOOKUP(Datenbank!$BG16,Datenbank!$B$90:$Y$104,15),IF(Datenbank!$Y$111&gt;=Datenbank!$BG16,HLOOKUP(Datenbank!$BG16,Datenbank!$B$110:$Y$124,15),"")))))))</f>
        <v/>
      </c>
      <c r="P24" s="336" t="str">
        <f>IF(Datenbank!$Y$1=0,"",IF(Datenbank!$Y$11&gt;=Datenbank!$BG16,HLOOKUP(Datenbank!$BG16,Datenbank!$B$10:$Y$24,8),IF(Datenbank!$Y$31&gt;=Datenbank!$BG16,HLOOKUP(Datenbank!$BG16,Datenbank!$B$30:$Y$44,8),IF(Datenbank!$Y$51&gt;=Datenbank!$BG16,HLOOKUP(Datenbank!$BG16,Datenbank!$B$50:$Y$64,8),IF(Datenbank!$Y$71&gt;=Datenbank!$BG16,HLOOKUP(Datenbank!$BG16,Datenbank!$B$70:$Y$84,8),IF(Datenbank!$Y$91&gt;=Datenbank!$BG16,HLOOKUP(Datenbank!$BG16,Datenbank!$B$90:$Y$104,8),IF(Datenbank!$Y$111&gt;=Datenbank!$BG16,HLOOKUP(Datenbank!$BG16,Datenbank!$B$110:$Y$124,8),"")))))))</f>
        <v/>
      </c>
      <c r="Q24" s="336"/>
      <c r="R24" s="221" t="str">
        <f>IF(Datenbank!$Y$1=0,"",IF(Datenbank!$Y$11&gt;=Datenbank!$BG16,HLOOKUP(Datenbank!$BG16,Datenbank!$B$10:$Y$24,4),IF(Datenbank!$Y$31&gt;=Datenbank!$BG16,HLOOKUP(Datenbank!$BG16,Datenbank!$B$30:$Y$44,4),IF(Datenbank!$Y$51&gt;=Datenbank!$BG16,HLOOKUP(Datenbank!$BG16,Datenbank!$B$50:$Y$64,4),IF(Datenbank!$Y$71&gt;=Datenbank!$BG16,HLOOKUP(Datenbank!$BG16,Datenbank!$B$70:$Y$84,4),IF(Datenbank!$Y$91&gt;=Datenbank!$BG16,HLOOKUP(Datenbank!$BG16,Datenbank!$B$90:$Y$104,4),IF(Datenbank!$Y$111&gt;=Datenbank!$BG16,HLOOKUP(Datenbank!$BG16,Datenbank!$B$110:$Y$124,4),"")))))))</f>
        <v/>
      </c>
      <c r="S24" s="220" t="str">
        <f>IF(Datenbank!$Y$1=0,"",IF(Datenbank!$Y$11&gt;=Datenbank!$BG16,HLOOKUP(Datenbank!$BG16,Datenbank!$B$10:$Y$24,14),IF(Datenbank!$Y$31&gt;=Datenbank!$BG16,HLOOKUP(Datenbank!$BG16,Datenbank!$B$30:$Y$44,14),IF(Datenbank!$Y$51&gt;=Datenbank!$BG16,HLOOKUP(Datenbank!$BG16,Datenbank!$B$50:$Y$64,14),IF(Datenbank!$Y$71&gt;=Datenbank!$BG16,HLOOKUP(Datenbank!$BG16,Datenbank!$B$70:$Y$84,14),IF(Datenbank!$Y$91&gt;=Datenbank!$BG16,HLOOKUP(Datenbank!$BG16,Datenbank!$B$90:$Y$104,14),IF(Datenbank!$Y$111&gt;=Datenbank!$BG16,HLOOKUP(Datenbank!$BG16,Datenbank!$B$110:$Y$124,14),"")))))))</f>
        <v/>
      </c>
      <c r="T24" s="220" t="str">
        <f>IF(Datenbank!$Y$1=0,"",IF(Datenbank!$Y$11&gt;=Datenbank!$BG16,HLOOKUP(Datenbank!$BG16,Datenbank!$B$10:$Y$24,9),IF(Datenbank!$Y$31&gt;=Datenbank!$BG16,HLOOKUP(Datenbank!$BG16,Datenbank!$B$30:$Y$44,9),IF(Datenbank!$Y$51&gt;=Datenbank!$BG16,HLOOKUP(Datenbank!$BG16,Datenbank!$B$50:$Y$64,9),IF(Datenbank!$Y$71&gt;=Datenbank!$BG16,HLOOKUP(Datenbank!$BG16,Datenbank!$B$70:$Y$84,9),IF(Datenbank!$Y$91&gt;=Datenbank!$BG16,HLOOKUP(Datenbank!$BG16,Datenbank!$B$90:$Y$104,9),IF(Datenbank!$Y$111&gt;=Datenbank!$BG16,HLOOKUP(Datenbank!$BG16,Datenbank!$B$110:$Y$124,9),"")))))))</f>
        <v/>
      </c>
      <c r="U24" s="103" t="str">
        <f>IF(Datenbank!$Y$1=0,"",IF(Datenbank!$Y$11&gt;=Datenbank!$BG16,HLOOKUP(Datenbank!$BG16,Datenbank!$B$10:$Y$24,10),IF(Datenbank!$Y$31&gt;=Datenbank!$BG16,HLOOKUP(Datenbank!$BG16,Datenbank!$B$30:$Y$44,10),IF(Datenbank!$Y$51&gt;=Datenbank!$BG16,HLOOKUP(Datenbank!$BG16,Datenbank!$B$50:$Y$64,10),IF(Datenbank!$Y$71&gt;=Datenbank!$BG16,HLOOKUP(Datenbank!$BG16,Datenbank!$B$70:$Y$84,10),IF(Datenbank!$Y$91&gt;=Datenbank!$BG16,HLOOKUP(Datenbank!$BG16,Datenbank!$B$90:$Y$104,10),IF(Datenbank!$Y$111&gt;=Datenbank!$BG16,HLOOKUP(Datenbank!$BG16,Datenbank!$B$110:$Y$124,10),"")))))))</f>
        <v/>
      </c>
      <c r="V24" s="220" t="str">
        <f>IF(Datenbank!$Y$1=0,"",IF(Datenbank!$Y$11&gt;=Datenbank!$BG16,HLOOKUP(Datenbank!$BG16,Datenbank!$B$10:$Y$24,11),IF(Datenbank!$Y$31&gt;=Datenbank!$BG16,HLOOKUP(Datenbank!$BG16,Datenbank!$B$30:$Y$44,11),IF(Datenbank!$Y$51&gt;=Datenbank!$BG16,HLOOKUP(Datenbank!$BG16,Datenbank!$B$50:$Y$64,11),IF(Datenbank!$Y$71&gt;=Datenbank!$BG16,HLOOKUP(Datenbank!$BG16,Datenbank!$B$70:$Y$84,11),IF(Datenbank!$Y$91&gt;=Datenbank!$BG16,HLOOKUP(Datenbank!$BG16,Datenbank!$B$90:$Y$104,11),IF(Datenbank!$Y$111&gt;=Datenbank!$BG16,HLOOKUP(Datenbank!$BG16,Datenbank!$B$110:$Y$124,11),"")))))))</f>
        <v/>
      </c>
      <c r="W24" s="103" t="str">
        <f>IF(Datenbank!$Y$1=0,"",IF(Datenbank!$Y$11&gt;=Datenbank!$BG16,HLOOKUP(Datenbank!$BG16,Datenbank!$B$10:$Y$24,12),IF(Datenbank!$Y$31&gt;=Datenbank!$BG16,HLOOKUP(Datenbank!$BG16,Datenbank!$B$30:$Y$44,12),IF(Datenbank!$Y$51&gt;=Datenbank!$BG16,HLOOKUP(Datenbank!$BG16,Datenbank!$B$50:$Y$64,12),IF(Datenbank!$Y$71&gt;=Datenbank!$BG16,HLOOKUP(Datenbank!$BG16,Datenbank!$B$70:$Y$84,12),IF(Datenbank!$Y$91&gt;=Datenbank!$BG16,HLOOKUP(Datenbank!$BG16,Datenbank!$B$90:$Y$104,12),IF(Datenbank!$Y$111&gt;=Datenbank!$BG16,HLOOKUP(Datenbank!$BG16,Datenbank!$B$110:$Y$124,12),"")))))))</f>
        <v/>
      </c>
      <c r="X24" s="336" t="str">
        <f t="shared" si="1"/>
        <v/>
      </c>
      <c r="Y24" s="337"/>
      <c r="Z24" s="194"/>
      <c r="AE24" s="10"/>
      <c r="AF24" s="10"/>
      <c r="AG24" s="10"/>
      <c r="AH24" s="10"/>
    </row>
    <row r="25" spans="1:53" s="11" customFormat="1" ht="9.9499999999999993" customHeight="1" x14ac:dyDescent="0.2">
      <c r="A25" s="173"/>
      <c r="B25" s="10"/>
      <c r="H25" s="219" t="str">
        <f>IF(Datenbank!$Y$1=0,"",IF(Datenbank!$Y$11&gt;=Datenbank!$BG17,HLOOKUP(Datenbank!$BG17,Datenbank!$B$10:$Y$24,6),IF(Datenbank!$Y$31&gt;=Datenbank!$BG17,HLOOKUP(Datenbank!$BG17,Datenbank!$B$30:$Y$44,6),IF(Datenbank!$Y$51&gt;=Datenbank!$BG17,HLOOKUP(Datenbank!$BG17,Datenbank!$B$50:$Y$64,6),IF(Datenbank!$Y$71&gt;=Datenbank!$BG17,HLOOKUP(Datenbank!$BG17,Datenbank!$B$70:$Y$84,6),IF(Datenbank!$Y$91&gt;=Datenbank!$BG17,HLOOKUP(Datenbank!$BG17,Datenbank!$B$90:$Y$104,6),IF(Datenbank!$Y$111&gt;=Datenbank!$BG17,HLOOKUP(Datenbank!$BG17,Datenbank!$B$110:$Y$124,6),"")))))))</f>
        <v/>
      </c>
      <c r="I25" s="103" t="str">
        <f>IF($H25="","",VLOOKUP($H25,'AFM-Artikel'!$A$2:$D$1763,2))</f>
        <v/>
      </c>
      <c r="J25" s="220"/>
      <c r="K25" s="220"/>
      <c r="L25" s="220"/>
      <c r="M25" s="220"/>
      <c r="N25" s="220"/>
      <c r="O25" s="220" t="str">
        <f>IF(Datenbank!$Y$1=0,"",IF(Datenbank!$Y$11&gt;=Datenbank!$BG17,HLOOKUP(Datenbank!$BG17,Datenbank!$B$10:$Y$24,15),IF(Datenbank!$Y$31&gt;=Datenbank!$BG17,HLOOKUP(Datenbank!$BG17,Datenbank!$B$30:$Y$44,15),IF(Datenbank!$Y$51&gt;=Datenbank!$BG17,HLOOKUP(Datenbank!$BG17,Datenbank!$B$50:$Y$64,15),IF(Datenbank!$Y$71&gt;=Datenbank!$BG17,HLOOKUP(Datenbank!$BG17,Datenbank!$B$70:$Y$84,15),IF(Datenbank!$Y$91&gt;=Datenbank!$BG17,HLOOKUP(Datenbank!$BG17,Datenbank!$B$90:$Y$104,15),IF(Datenbank!$Y$111&gt;=Datenbank!$BG17,HLOOKUP(Datenbank!$BG17,Datenbank!$B$110:$Y$124,15),"")))))))</f>
        <v/>
      </c>
      <c r="P25" s="336" t="str">
        <f>IF(Datenbank!$Y$1=0,"",IF(Datenbank!$Y$11&gt;=Datenbank!$BG17,HLOOKUP(Datenbank!$BG17,Datenbank!$B$10:$Y$24,8),IF(Datenbank!$Y$31&gt;=Datenbank!$BG17,HLOOKUP(Datenbank!$BG17,Datenbank!$B$30:$Y$44,8),IF(Datenbank!$Y$51&gt;=Datenbank!$BG17,HLOOKUP(Datenbank!$BG17,Datenbank!$B$50:$Y$64,8),IF(Datenbank!$Y$71&gt;=Datenbank!$BG17,HLOOKUP(Datenbank!$BG17,Datenbank!$B$70:$Y$84,8),IF(Datenbank!$Y$91&gt;=Datenbank!$BG17,HLOOKUP(Datenbank!$BG17,Datenbank!$B$90:$Y$104,8),IF(Datenbank!$Y$111&gt;=Datenbank!$BG17,HLOOKUP(Datenbank!$BG17,Datenbank!$B$110:$Y$124,8),"")))))))</f>
        <v/>
      </c>
      <c r="Q25" s="336"/>
      <c r="R25" s="221" t="str">
        <f>IF(Datenbank!$Y$1=0,"",IF(Datenbank!$Y$11&gt;=Datenbank!$BG17,HLOOKUP(Datenbank!$BG17,Datenbank!$B$10:$Y$24,4),IF(Datenbank!$Y$31&gt;=Datenbank!$BG17,HLOOKUP(Datenbank!$BG17,Datenbank!$B$30:$Y$44,4),IF(Datenbank!$Y$51&gt;=Datenbank!$BG17,HLOOKUP(Datenbank!$BG17,Datenbank!$B$50:$Y$64,4),IF(Datenbank!$Y$71&gt;=Datenbank!$BG17,HLOOKUP(Datenbank!$BG17,Datenbank!$B$70:$Y$84,4),IF(Datenbank!$Y$91&gt;=Datenbank!$BG17,HLOOKUP(Datenbank!$BG17,Datenbank!$B$90:$Y$104,4),IF(Datenbank!$Y$111&gt;=Datenbank!$BG17,HLOOKUP(Datenbank!$BG17,Datenbank!$B$110:$Y$124,4),"")))))))</f>
        <v/>
      </c>
      <c r="S25" s="220" t="str">
        <f>IF(Datenbank!$Y$1=0,"",IF(Datenbank!$Y$11&gt;=Datenbank!$BG17,HLOOKUP(Datenbank!$BG17,Datenbank!$B$10:$Y$24,14),IF(Datenbank!$Y$31&gt;=Datenbank!$BG17,HLOOKUP(Datenbank!$BG17,Datenbank!$B$30:$Y$44,14),IF(Datenbank!$Y$51&gt;=Datenbank!$BG17,HLOOKUP(Datenbank!$BG17,Datenbank!$B$50:$Y$64,14),IF(Datenbank!$Y$71&gt;=Datenbank!$BG17,HLOOKUP(Datenbank!$BG17,Datenbank!$B$70:$Y$84,14),IF(Datenbank!$Y$91&gt;=Datenbank!$BG17,HLOOKUP(Datenbank!$BG17,Datenbank!$B$90:$Y$104,14),IF(Datenbank!$Y$111&gt;=Datenbank!$BG17,HLOOKUP(Datenbank!$BG17,Datenbank!$B$110:$Y$124,14),"")))))))</f>
        <v/>
      </c>
      <c r="T25" s="220" t="str">
        <f>IF(Datenbank!$Y$1=0,"",IF(Datenbank!$Y$11&gt;=Datenbank!$BG17,HLOOKUP(Datenbank!$BG17,Datenbank!$B$10:$Y$24,9),IF(Datenbank!$Y$31&gt;=Datenbank!$BG17,HLOOKUP(Datenbank!$BG17,Datenbank!$B$30:$Y$44,9),IF(Datenbank!$Y$51&gt;=Datenbank!$BG17,HLOOKUP(Datenbank!$BG17,Datenbank!$B$50:$Y$64,9),IF(Datenbank!$Y$71&gt;=Datenbank!$BG17,HLOOKUP(Datenbank!$BG17,Datenbank!$B$70:$Y$84,9),IF(Datenbank!$Y$91&gt;=Datenbank!$BG17,HLOOKUP(Datenbank!$BG17,Datenbank!$B$90:$Y$104,9),IF(Datenbank!$Y$111&gt;=Datenbank!$BG17,HLOOKUP(Datenbank!$BG17,Datenbank!$B$110:$Y$124,9),"")))))))</f>
        <v/>
      </c>
      <c r="U25" s="103" t="str">
        <f>IF(Datenbank!$Y$1=0,"",IF(Datenbank!$Y$11&gt;=Datenbank!$BG17,HLOOKUP(Datenbank!$BG17,Datenbank!$B$10:$Y$24,10),IF(Datenbank!$Y$31&gt;=Datenbank!$BG17,HLOOKUP(Datenbank!$BG17,Datenbank!$B$30:$Y$44,10),IF(Datenbank!$Y$51&gt;=Datenbank!$BG17,HLOOKUP(Datenbank!$BG17,Datenbank!$B$50:$Y$64,10),IF(Datenbank!$Y$71&gt;=Datenbank!$BG17,HLOOKUP(Datenbank!$BG17,Datenbank!$B$70:$Y$84,10),IF(Datenbank!$Y$91&gt;=Datenbank!$BG17,HLOOKUP(Datenbank!$BG17,Datenbank!$B$90:$Y$104,10),IF(Datenbank!$Y$111&gt;=Datenbank!$BG17,HLOOKUP(Datenbank!$BG17,Datenbank!$B$110:$Y$124,10),"")))))))</f>
        <v/>
      </c>
      <c r="V25" s="220" t="str">
        <f>IF(Datenbank!$Y$1=0,"",IF(Datenbank!$Y$11&gt;=Datenbank!$BG17,HLOOKUP(Datenbank!$BG17,Datenbank!$B$10:$Y$24,11),IF(Datenbank!$Y$31&gt;=Datenbank!$BG17,HLOOKUP(Datenbank!$BG17,Datenbank!$B$30:$Y$44,11),IF(Datenbank!$Y$51&gt;=Datenbank!$BG17,HLOOKUP(Datenbank!$BG17,Datenbank!$B$50:$Y$64,11),IF(Datenbank!$Y$71&gt;=Datenbank!$BG17,HLOOKUP(Datenbank!$BG17,Datenbank!$B$70:$Y$84,11),IF(Datenbank!$Y$91&gt;=Datenbank!$BG17,HLOOKUP(Datenbank!$BG17,Datenbank!$B$90:$Y$104,11),IF(Datenbank!$Y$111&gt;=Datenbank!$BG17,HLOOKUP(Datenbank!$BG17,Datenbank!$B$110:$Y$124,11),"")))))))</f>
        <v/>
      </c>
      <c r="W25" s="103" t="str">
        <f>IF(Datenbank!$Y$1=0,"",IF(Datenbank!$Y$11&gt;=Datenbank!$BG17,HLOOKUP(Datenbank!$BG17,Datenbank!$B$10:$Y$24,12),IF(Datenbank!$Y$31&gt;=Datenbank!$BG17,HLOOKUP(Datenbank!$BG17,Datenbank!$B$30:$Y$44,12),IF(Datenbank!$Y$51&gt;=Datenbank!$BG17,HLOOKUP(Datenbank!$BG17,Datenbank!$B$50:$Y$64,12),IF(Datenbank!$Y$71&gt;=Datenbank!$BG17,HLOOKUP(Datenbank!$BG17,Datenbank!$B$70:$Y$84,12),IF(Datenbank!$Y$91&gt;=Datenbank!$BG17,HLOOKUP(Datenbank!$BG17,Datenbank!$B$90:$Y$104,12),IF(Datenbank!$Y$111&gt;=Datenbank!$BG17,HLOOKUP(Datenbank!$BG17,Datenbank!$B$110:$Y$124,12),"")))))))</f>
        <v/>
      </c>
      <c r="X25" s="336" t="str">
        <f t="shared" si="1"/>
        <v/>
      </c>
      <c r="Y25" s="337"/>
      <c r="Z25" s="194"/>
      <c r="AE25" s="10"/>
      <c r="AF25" s="10"/>
      <c r="AG25" s="10"/>
      <c r="AH25" s="10"/>
    </row>
    <row r="26" spans="1:53" s="11" customFormat="1" ht="9.9499999999999993" customHeight="1" thickBot="1" x14ac:dyDescent="0.25">
      <c r="A26" s="173"/>
      <c r="H26" s="225" t="str">
        <f>IF(Datenbank!$Y$1=0,"",IF(Datenbank!$Y$11&gt;=Datenbank!$BG18,HLOOKUP(Datenbank!$BG18,Datenbank!$B$10:$Y$24,6),IF(Datenbank!$Y$31&gt;=Datenbank!$BG18,HLOOKUP(Datenbank!$BG18,Datenbank!$B$30:$Y$44,6),IF(Datenbank!$Y$51&gt;=Datenbank!$BG18,HLOOKUP(Datenbank!$BG18,Datenbank!$B$50:$Y$64,6),IF(Datenbank!$Y$71&gt;=Datenbank!$BG18,HLOOKUP(Datenbank!$BG18,Datenbank!$B$70:$Y$84,6),IF(Datenbank!$Y$91&gt;=Datenbank!$BG18,HLOOKUP(Datenbank!$BG18,Datenbank!$B$90:$Y$104,6),IF(Datenbank!$Y$111&gt;=Datenbank!$BG18,HLOOKUP(Datenbank!$BG18,Datenbank!$B$110:$Y$124,6),"")))))))</f>
        <v/>
      </c>
      <c r="I26" s="226" t="str">
        <f>IF($H26="","",VLOOKUP($H26,'AFM-Artikel'!$A$2:$D$1763,2))</f>
        <v/>
      </c>
      <c r="J26" s="227"/>
      <c r="K26" s="227"/>
      <c r="L26" s="227"/>
      <c r="M26" s="227"/>
      <c r="N26" s="227"/>
      <c r="O26" s="227" t="str">
        <f>IF(Datenbank!$Y$1=0,"",IF(Datenbank!$Y$11&gt;=Datenbank!$BG18,HLOOKUP(Datenbank!$BG18,Datenbank!$B$10:$Y$24,15),IF(Datenbank!$Y$31&gt;=Datenbank!$BG18,HLOOKUP(Datenbank!$BG18,Datenbank!$B$30:$Y$44,15),IF(Datenbank!$Y$51&gt;=Datenbank!$BG18,HLOOKUP(Datenbank!$BG18,Datenbank!$B$50:$Y$64,15),IF(Datenbank!$Y$71&gt;=Datenbank!$BG18,HLOOKUP(Datenbank!$BG18,Datenbank!$B$70:$Y$84,15),IF(Datenbank!$Y$91&gt;=Datenbank!$BG18,HLOOKUP(Datenbank!$BG18,Datenbank!$B$90:$Y$104,15),IF(Datenbank!$Y$111&gt;=Datenbank!$BG18,HLOOKUP(Datenbank!$BG18,Datenbank!$B$110:$Y$124,15),"")))))))</f>
        <v/>
      </c>
      <c r="P26" s="354" t="str">
        <f>IF(Datenbank!$Y$1=0,"",IF(Datenbank!$Y$11&gt;=Datenbank!$BG18,HLOOKUP(Datenbank!$BG18,Datenbank!$B$10:$Y$24,8),IF(Datenbank!$Y$31&gt;=Datenbank!$BG18,HLOOKUP(Datenbank!$BG18,Datenbank!$B$30:$Y$44,8),IF(Datenbank!$Y$51&gt;=Datenbank!$BG18,HLOOKUP(Datenbank!$BG18,Datenbank!$B$50:$Y$64,8),IF(Datenbank!$Y$71&gt;=Datenbank!$BG18,HLOOKUP(Datenbank!$BG18,Datenbank!$B$70:$Y$84,8),IF(Datenbank!$Y$91&gt;=Datenbank!$BG18,HLOOKUP(Datenbank!$BG18,Datenbank!$B$90:$Y$104,8),IF(Datenbank!$Y$111&gt;=Datenbank!$BG18,HLOOKUP(Datenbank!$BG18,Datenbank!$B$110:$Y$124,8),"")))))))</f>
        <v/>
      </c>
      <c r="Q26" s="354"/>
      <c r="R26" s="228" t="str">
        <f>IF(Datenbank!$Y$1=0,"",IF(Datenbank!$Y$11&gt;=Datenbank!$BG18,HLOOKUP(Datenbank!$BG18,Datenbank!$B$10:$Y$24,4),IF(Datenbank!$Y$31&gt;=Datenbank!$BG18,HLOOKUP(Datenbank!$BG18,Datenbank!$B$30:$Y$44,4),IF(Datenbank!$Y$51&gt;=Datenbank!$BG18,HLOOKUP(Datenbank!$BG18,Datenbank!$B$50:$Y$64,4),IF(Datenbank!$Y$71&gt;=Datenbank!$BG18,HLOOKUP(Datenbank!$BG18,Datenbank!$B$70:$Y$84,4),IF(Datenbank!$Y$91&gt;=Datenbank!$BG18,HLOOKUP(Datenbank!$BG18,Datenbank!$B$90:$Y$104,4),IF(Datenbank!$Y$111&gt;=Datenbank!$BG18,HLOOKUP(Datenbank!$BG18,Datenbank!$B$110:$Y$124,4),"")))))))</f>
        <v/>
      </c>
      <c r="S26" s="227" t="str">
        <f>IF(Datenbank!$Y$1=0,"",IF(Datenbank!$Y$11&gt;=Datenbank!$BG18,HLOOKUP(Datenbank!$BG18,Datenbank!$B$10:$Y$24,14),IF(Datenbank!$Y$31&gt;=Datenbank!$BG18,HLOOKUP(Datenbank!$BG18,Datenbank!$B$30:$Y$44,14),IF(Datenbank!$Y$51&gt;=Datenbank!$BG18,HLOOKUP(Datenbank!$BG18,Datenbank!$B$50:$Y$64,14),IF(Datenbank!$Y$71&gt;=Datenbank!$BG18,HLOOKUP(Datenbank!$BG18,Datenbank!$B$70:$Y$84,14),IF(Datenbank!$Y$91&gt;=Datenbank!$BG18,HLOOKUP(Datenbank!$BG18,Datenbank!$B$90:$Y$104,14),IF(Datenbank!$Y$111&gt;=Datenbank!$BG18,HLOOKUP(Datenbank!$BG18,Datenbank!$B$110:$Y$124,14),"")))))))</f>
        <v/>
      </c>
      <c r="T26" s="227" t="str">
        <f>IF(Datenbank!$Y$1=0,"",IF(Datenbank!$Y$11&gt;=Datenbank!$BG18,HLOOKUP(Datenbank!$BG18,Datenbank!$B$10:$Y$24,9),IF(Datenbank!$Y$31&gt;=Datenbank!$BG18,HLOOKUP(Datenbank!$BG18,Datenbank!$B$30:$Y$44,9),IF(Datenbank!$Y$51&gt;=Datenbank!$BG18,HLOOKUP(Datenbank!$BG18,Datenbank!$B$50:$Y$64,9),IF(Datenbank!$Y$71&gt;=Datenbank!$BG18,HLOOKUP(Datenbank!$BG18,Datenbank!$B$70:$Y$84,9),IF(Datenbank!$Y$91&gt;=Datenbank!$BG18,HLOOKUP(Datenbank!$BG18,Datenbank!$B$90:$Y$104,9),IF(Datenbank!$Y$111&gt;=Datenbank!$BG18,HLOOKUP(Datenbank!$BG18,Datenbank!$B$110:$Y$124,9),"")))))))</f>
        <v/>
      </c>
      <c r="U26" s="226" t="str">
        <f>IF(Datenbank!$Y$1=0,"",IF(Datenbank!$Y$11&gt;=Datenbank!$BG18,HLOOKUP(Datenbank!$BG18,Datenbank!$B$10:$Y$24,10),IF(Datenbank!$Y$31&gt;=Datenbank!$BG18,HLOOKUP(Datenbank!$BG18,Datenbank!$B$30:$Y$44,10),IF(Datenbank!$Y$51&gt;=Datenbank!$BG18,HLOOKUP(Datenbank!$BG18,Datenbank!$B$50:$Y$64,10),IF(Datenbank!$Y$71&gt;=Datenbank!$BG18,HLOOKUP(Datenbank!$BG18,Datenbank!$B$70:$Y$84,10),IF(Datenbank!$Y$91&gt;=Datenbank!$BG18,HLOOKUP(Datenbank!$BG18,Datenbank!$B$90:$Y$104,10),IF(Datenbank!$Y$111&gt;=Datenbank!$BG18,HLOOKUP(Datenbank!$BG18,Datenbank!$B$110:$Y$124,10),"")))))))</f>
        <v/>
      </c>
      <c r="V26" s="227" t="str">
        <f>IF(Datenbank!$Y$1=0,"",IF(Datenbank!$Y$11&gt;=Datenbank!$BG18,HLOOKUP(Datenbank!$BG18,Datenbank!$B$10:$Y$24,11),IF(Datenbank!$Y$31&gt;=Datenbank!$BG18,HLOOKUP(Datenbank!$BG18,Datenbank!$B$30:$Y$44,11),IF(Datenbank!$Y$51&gt;=Datenbank!$BG18,HLOOKUP(Datenbank!$BG18,Datenbank!$B$50:$Y$64,11),IF(Datenbank!$Y$71&gt;=Datenbank!$BG18,HLOOKUP(Datenbank!$BG18,Datenbank!$B$70:$Y$84,11),IF(Datenbank!$Y$91&gt;=Datenbank!$BG18,HLOOKUP(Datenbank!$BG18,Datenbank!$B$90:$Y$104,11),IF(Datenbank!$Y$111&gt;=Datenbank!$BG18,HLOOKUP(Datenbank!$BG18,Datenbank!$B$110:$Y$124,11),"")))))))</f>
        <v/>
      </c>
      <c r="W26" s="226" t="str">
        <f>IF(Datenbank!$Y$1=0,"",IF(Datenbank!$Y$11&gt;=Datenbank!$BG18,HLOOKUP(Datenbank!$BG18,Datenbank!$B$10:$Y$24,12),IF(Datenbank!$Y$31&gt;=Datenbank!$BG18,HLOOKUP(Datenbank!$BG18,Datenbank!$B$30:$Y$44,12),IF(Datenbank!$Y$51&gt;=Datenbank!$BG18,HLOOKUP(Datenbank!$BG18,Datenbank!$B$50:$Y$64,12),IF(Datenbank!$Y$71&gt;=Datenbank!$BG18,HLOOKUP(Datenbank!$BG18,Datenbank!$B$70:$Y$84,12),IF(Datenbank!$Y$91&gt;=Datenbank!$BG18,HLOOKUP(Datenbank!$BG18,Datenbank!$B$90:$Y$104,12),IF(Datenbank!$Y$111&gt;=Datenbank!$BG18,HLOOKUP(Datenbank!$BG18,Datenbank!$B$110:$Y$124,12),"")))))))</f>
        <v/>
      </c>
      <c r="X26" s="336" t="str">
        <f t="shared" si="1"/>
        <v/>
      </c>
      <c r="Y26" s="337"/>
      <c r="Z26" s="194"/>
      <c r="AE26" s="10"/>
      <c r="AF26" s="10"/>
      <c r="AG26" s="10"/>
      <c r="AH26" s="10"/>
    </row>
    <row r="27" spans="1:53" ht="11.1" customHeight="1" thickBot="1" x14ac:dyDescent="0.25">
      <c r="A27" s="173"/>
      <c r="D27" s="373" t="s">
        <v>525</v>
      </c>
      <c r="E27" s="374"/>
      <c r="F27" s="43">
        <f>F12</f>
        <v>0</v>
      </c>
      <c r="H27" s="375" t="s">
        <v>526</v>
      </c>
      <c r="I27" s="376"/>
      <c r="J27" s="207">
        <f>IF(SUM($F$27-$O$27)&lt;=0,0,SUM($F$27-$O$27))</f>
        <v>0</v>
      </c>
      <c r="K27" s="140">
        <f>(SUM($F$27-$O$27))</f>
        <v>0</v>
      </c>
      <c r="M27" s="386" t="s">
        <v>527</v>
      </c>
      <c r="N27" s="387"/>
      <c r="O27" s="208">
        <f>SUM(O11:O26)</f>
        <v>0</v>
      </c>
      <c r="P27" s="388" t="s">
        <v>1392</v>
      </c>
      <c r="Q27" s="389"/>
      <c r="T27" s="377" t="s">
        <v>1659</v>
      </c>
      <c r="U27" s="378"/>
      <c r="V27" s="390" t="s">
        <v>535</v>
      </c>
      <c r="W27" s="391"/>
      <c r="X27" s="367">
        <f>SUM(X3:Y26)</f>
        <v>0</v>
      </c>
      <c r="Y27" s="368"/>
      <c r="Z27" s="239"/>
      <c r="AA27" s="232"/>
      <c r="AB27" s="232"/>
      <c r="AC27" s="232"/>
      <c r="AD27" s="232"/>
      <c r="AE27" s="232"/>
      <c r="AF27" s="232"/>
      <c r="AG27" s="232"/>
      <c r="AH27" s="232"/>
    </row>
    <row r="28" spans="1:53" ht="10.5" customHeight="1" thickBot="1" x14ac:dyDescent="0.25">
      <c r="A28" s="16"/>
      <c r="B28" s="10"/>
      <c r="C28" s="10"/>
      <c r="D28" s="10"/>
      <c r="E28" s="10"/>
      <c r="F28" s="10"/>
      <c r="G28" s="10"/>
      <c r="O28" s="13"/>
      <c r="T28" s="383" t="str">
        <f>IF($B$9="Liste","",$A$9)</f>
        <v xml:space="preserve">Kundenrabatt: </v>
      </c>
      <c r="U28" s="384"/>
      <c r="V28" s="385"/>
      <c r="W28" s="96" t="str">
        <f>IF($B$9=0,"",$B$9/100)</f>
        <v/>
      </c>
      <c r="X28" s="369" t="str">
        <f>IF($B$9=0,"",(X27*W28)*-1)</f>
        <v/>
      </c>
      <c r="Y28" s="370"/>
      <c r="Z28" s="232"/>
      <c r="AA28" s="232"/>
      <c r="AB28" s="232"/>
      <c r="AC28" s="232"/>
      <c r="AD28" s="232"/>
      <c r="AE28" s="232"/>
      <c r="AF28" s="232"/>
      <c r="AG28" s="232"/>
      <c r="AH28" s="232"/>
      <c r="AI28" s="36"/>
      <c r="AJ28" s="36"/>
      <c r="AK28" s="36"/>
      <c r="AL28" s="36"/>
      <c r="AM28" s="36"/>
      <c r="AN28" s="36"/>
      <c r="AO28" s="36"/>
      <c r="AP28" s="36"/>
      <c r="AQ28" s="36"/>
      <c r="AR28" s="36"/>
      <c r="AS28" s="36"/>
      <c r="AT28" s="36"/>
      <c r="AU28" s="36"/>
      <c r="AV28" s="36"/>
      <c r="AW28" s="36"/>
      <c r="AX28" s="36"/>
      <c r="AY28" s="36"/>
      <c r="AZ28" s="36"/>
      <c r="BA28" s="36"/>
    </row>
    <row r="29" spans="1:53" ht="10.5" customHeight="1" thickBot="1" x14ac:dyDescent="0.25">
      <c r="B29" s="26" t="s">
        <v>740</v>
      </c>
      <c r="G29" s="26" t="s">
        <v>144</v>
      </c>
      <c r="T29" s="381" t="str">
        <f>IF($B$9="Liste","","zzgl. MwSt.")</f>
        <v>zzgl. MwSt.</v>
      </c>
      <c r="U29" s="382"/>
      <c r="V29" s="392" t="str">
        <f>IF($B$9="Liste","","Netto: ")</f>
        <v xml:space="preserve">Netto: </v>
      </c>
      <c r="W29" s="393"/>
      <c r="X29" s="367" t="str">
        <f>IF($B$9=0,"",X27+X28)</f>
        <v/>
      </c>
      <c r="Y29" s="368"/>
      <c r="Z29" s="232"/>
      <c r="AA29" s="232"/>
      <c r="AB29" s="232"/>
      <c r="AC29" s="232"/>
      <c r="AD29" s="232"/>
      <c r="AE29" s="232"/>
      <c r="AF29" s="232"/>
      <c r="AG29" s="232"/>
      <c r="AH29" s="232"/>
    </row>
    <row r="30" spans="1:53" ht="54.95" hidden="1" customHeight="1" x14ac:dyDescent="0.2">
      <c r="A30" s="6" t="s">
        <v>1467</v>
      </c>
    </row>
    <row r="31" spans="1:53" ht="3" customHeight="1" x14ac:dyDescent="0.2">
      <c r="A31" s="6"/>
    </row>
    <row r="32" spans="1:53" ht="12" customHeight="1" x14ac:dyDescent="0.2">
      <c r="A32" s="7" t="s">
        <v>524</v>
      </c>
      <c r="B32" s="32"/>
      <c r="C32" s="94"/>
      <c r="D32" s="8"/>
      <c r="H32" s="31" t="s">
        <v>516</v>
      </c>
      <c r="I32" s="31" t="s">
        <v>517</v>
      </c>
      <c r="J32" s="31" t="s">
        <v>518</v>
      </c>
      <c r="L32" s="31" t="s">
        <v>519</v>
      </c>
      <c r="N32" s="31" t="s">
        <v>520</v>
      </c>
      <c r="O32" s="31" t="s">
        <v>521</v>
      </c>
      <c r="X32" s="31" t="s">
        <v>2020</v>
      </c>
    </row>
    <row r="33" spans="1:96" ht="17.25" customHeight="1" x14ac:dyDescent="0.2">
      <c r="A33" s="165" t="s">
        <v>1144</v>
      </c>
      <c r="B33" s="5"/>
      <c r="C33" s="87" t="s">
        <v>501</v>
      </c>
      <c r="D33" s="87"/>
      <c r="E33" s="87" t="s">
        <v>502</v>
      </c>
      <c r="F33" s="87"/>
      <c r="G33" s="87" t="s">
        <v>497</v>
      </c>
      <c r="H33" s="87" t="s">
        <v>522</v>
      </c>
      <c r="I33" s="87" t="s">
        <v>523</v>
      </c>
      <c r="J33" s="87" t="s">
        <v>528</v>
      </c>
      <c r="K33" s="87" t="s">
        <v>529</v>
      </c>
      <c r="L33" s="87"/>
      <c r="M33" s="87"/>
      <c r="N33" s="87"/>
      <c r="O33" s="87"/>
      <c r="P33" s="87"/>
      <c r="Q33" s="87"/>
      <c r="R33" s="87"/>
      <c r="S33" s="87"/>
      <c r="T33" s="87"/>
      <c r="U33" s="87"/>
      <c r="V33" s="87"/>
      <c r="W33" s="87"/>
      <c r="X33" s="5"/>
    </row>
    <row r="34" spans="1:96" ht="60" customHeight="1" x14ac:dyDescent="0.2">
      <c r="A34" s="33" t="s">
        <v>503</v>
      </c>
      <c r="B34" s="5"/>
      <c r="C34" s="27"/>
      <c r="D34" s="27"/>
      <c r="E34" s="27"/>
      <c r="F34" s="27"/>
      <c r="G34" s="27"/>
      <c r="H34" s="27"/>
      <c r="I34" s="27"/>
      <c r="J34" s="27"/>
      <c r="K34" s="88"/>
      <c r="L34" s="27"/>
      <c r="M34" s="88"/>
      <c r="N34" s="27"/>
      <c r="O34" s="5"/>
      <c r="X34" s="5"/>
    </row>
    <row r="35" spans="1:96" ht="17.25" customHeight="1" x14ac:dyDescent="0.2">
      <c r="B35" s="5"/>
      <c r="C35" s="5"/>
      <c r="D35" s="5"/>
      <c r="E35" s="5"/>
      <c r="F35" s="5"/>
      <c r="G35" s="5"/>
      <c r="H35" s="5"/>
      <c r="I35" s="5"/>
      <c r="J35" s="5"/>
      <c r="K35" s="5"/>
      <c r="L35" s="5"/>
      <c r="M35" s="5"/>
      <c r="N35" s="5"/>
      <c r="O35" s="5"/>
      <c r="P35" s="5"/>
      <c r="Q35" s="5"/>
      <c r="R35" s="5"/>
      <c r="S35" s="5"/>
      <c r="T35" s="5"/>
      <c r="U35" s="5"/>
      <c r="V35" s="5"/>
      <c r="W35" s="5"/>
      <c r="X35" s="5"/>
    </row>
    <row r="36" spans="1:96" ht="3" customHeight="1" x14ac:dyDescent="0.2"/>
    <row r="37" spans="1:96" s="17" customFormat="1" ht="3" customHeight="1" thickBot="1" x14ac:dyDescent="0.25">
      <c r="A37" s="6"/>
      <c r="B37" s="8"/>
      <c r="C37" s="8"/>
      <c r="E37" s="8"/>
      <c r="F37" s="8"/>
      <c r="G37" s="8"/>
      <c r="H37" s="8"/>
      <c r="I37" s="8"/>
      <c r="J37" s="8"/>
      <c r="K37" s="4"/>
      <c r="L37" s="4"/>
      <c r="M37" s="4"/>
      <c r="N37" s="4"/>
      <c r="O37" s="4"/>
      <c r="P37" s="4"/>
      <c r="Q37" s="4"/>
      <c r="R37" s="4"/>
      <c r="S37" s="4"/>
      <c r="T37" s="4"/>
      <c r="V37" s="4"/>
      <c r="W37" s="4"/>
      <c r="X37" s="4"/>
      <c r="Y37" s="4"/>
      <c r="Z37" s="4"/>
      <c r="AA37" s="4"/>
      <c r="AB37" s="4"/>
      <c r="AC37" s="4"/>
      <c r="AD37" s="4"/>
      <c r="AE37" s="4"/>
      <c r="AF37" s="4"/>
      <c r="AG37" s="4"/>
      <c r="AU37" s="4"/>
      <c r="AV37" s="4"/>
      <c r="AW37" s="4"/>
      <c r="AX37" s="4"/>
      <c r="AY37" s="4"/>
      <c r="AZ37" s="4"/>
      <c r="BA37" s="4"/>
      <c r="CF37" s="4"/>
      <c r="CG37" s="4"/>
      <c r="CH37" s="4"/>
      <c r="CI37" s="4"/>
      <c r="CJ37" s="4"/>
      <c r="CK37" s="4"/>
      <c r="CL37" s="4"/>
      <c r="CM37" s="4"/>
      <c r="CN37" s="4"/>
      <c r="CO37" s="4"/>
      <c r="CP37" s="4"/>
      <c r="CQ37" s="4"/>
      <c r="CR37" s="4"/>
    </row>
    <row r="38" spans="1:96" s="268" customFormat="1" ht="11.1" customHeight="1" thickBot="1" x14ac:dyDescent="0.25">
      <c r="A38" s="278"/>
      <c r="B38" s="279" t="s">
        <v>501</v>
      </c>
      <c r="C38" s="280"/>
      <c r="D38" s="295" t="s">
        <v>2650</v>
      </c>
      <c r="E38" s="279"/>
      <c r="F38" s="286" t="s">
        <v>2649</v>
      </c>
      <c r="G38" s="280"/>
      <c r="H38" s="279" t="s">
        <v>502</v>
      </c>
      <c r="I38" s="280"/>
      <c r="J38" s="280"/>
      <c r="K38" s="280"/>
      <c r="L38" s="279" t="s">
        <v>497</v>
      </c>
      <c r="M38" s="280"/>
      <c r="N38" s="280"/>
      <c r="O38" s="280"/>
      <c r="P38" s="280"/>
      <c r="Q38" s="281"/>
      <c r="R38" s="282" t="s">
        <v>1859</v>
      </c>
      <c r="S38" s="281"/>
      <c r="T38" s="279" t="s">
        <v>1860</v>
      </c>
      <c r="U38" s="280"/>
      <c r="V38" s="282"/>
      <c r="W38" s="281"/>
      <c r="X38" s="279"/>
      <c r="Y38" s="281"/>
    </row>
    <row r="39" spans="1:96" s="11" customFormat="1" ht="12.75" customHeight="1" thickBot="1" x14ac:dyDescent="0.25">
      <c r="A39" s="7" t="s">
        <v>2182</v>
      </c>
      <c r="B39" s="304" t="str">
        <f>B41</f>
        <v>VGA-Buchse</v>
      </c>
      <c r="C39" s="305"/>
      <c r="D39" s="304" t="str">
        <f>D41</f>
        <v>3,5Kl.-Bu./Ster.</v>
      </c>
      <c r="E39" s="305"/>
      <c r="F39" s="304" t="str">
        <f>F41</f>
        <v>VGA-Bu./3,5Kl.</v>
      </c>
      <c r="G39" s="305"/>
      <c r="H39" s="304" t="str">
        <f>H41</f>
        <v>DVI-Buchse</v>
      </c>
      <c r="I39" s="305"/>
      <c r="J39" s="304" t="str">
        <f>J41</f>
        <v>DVI-Bu/3,5Kl.</v>
      </c>
      <c r="K39" s="305"/>
      <c r="L39" s="304" t="str">
        <f>L41</f>
        <v>HDMI-Bu.</v>
      </c>
      <c r="M39" s="305"/>
      <c r="N39" s="304"/>
      <c r="O39" s="305"/>
      <c r="P39" s="315" t="str">
        <f>P41</f>
        <v>HDMI-Bu.360°</v>
      </c>
      <c r="Q39" s="316"/>
      <c r="R39" s="315" t="str">
        <f>R41</f>
        <v>HDMI-Bu.Platine</v>
      </c>
      <c r="S39" s="316"/>
      <c r="T39" s="379" t="str">
        <f>T41</f>
        <v>DP-Bu.</v>
      </c>
      <c r="U39" s="380"/>
      <c r="V39" s="11" t="str">
        <f>V41</f>
        <v>DP-Bu.</v>
      </c>
      <c r="W39" s="299"/>
      <c r="X39" s="371"/>
      <c r="Y39" s="372"/>
    </row>
    <row r="40" spans="1:96" s="11" customFormat="1" ht="60" customHeight="1" thickBot="1" x14ac:dyDescent="0.25">
      <c r="A40" s="154" t="s">
        <v>2062</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row>
    <row r="41" spans="1:96" customFormat="1" ht="12.75" customHeight="1" thickBot="1" x14ac:dyDescent="0.25">
      <c r="A41" s="7" t="s">
        <v>499</v>
      </c>
      <c r="B41" s="315" t="str">
        <f>Datenbank!$A$200</f>
        <v>VGA-Buchse</v>
      </c>
      <c r="C41" s="333"/>
      <c r="D41" s="315" t="str">
        <f>Datenbank!$A$220</f>
        <v>3,5Kl.-Bu./Ster.</v>
      </c>
      <c r="E41" s="333"/>
      <c r="F41" s="315" t="str">
        <f>Datenbank!$A$240</f>
        <v>VGA-Bu./3,5Kl.</v>
      </c>
      <c r="G41" s="333"/>
      <c r="H41" s="315" t="str">
        <f>Datenbank!$A$260</f>
        <v>DVI-Buchse</v>
      </c>
      <c r="I41" s="333"/>
      <c r="J41" s="315" t="str">
        <f>Datenbank!$A$280</f>
        <v>DVI-Bu/3,5Kl.</v>
      </c>
      <c r="K41" s="333"/>
      <c r="L41" s="267" t="str">
        <f>Datenbank!$A$300</f>
        <v>HDMI-Bu.</v>
      </c>
      <c r="M41" s="266" t="s">
        <v>1684</v>
      </c>
      <c r="N41" s="44"/>
      <c r="O41" s="45"/>
      <c r="P41" s="44" t="str">
        <f>Datenbank!$A$340</f>
        <v>HDMI-Bu.360°</v>
      </c>
      <c r="Q41" s="45"/>
      <c r="R41" s="44" t="str">
        <f>Datenbank!$A$360</f>
        <v>HDMI-Bu.Platine</v>
      </c>
      <c r="S41" s="45"/>
      <c r="T41" s="44" t="str">
        <f>Datenbank!$A$380</f>
        <v>DP-Bu.</v>
      </c>
      <c r="U41" s="45"/>
      <c r="V41" s="44" t="str">
        <f>Datenbank!$A$400</f>
        <v>DP-Bu.</v>
      </c>
      <c r="W41" s="266" t="s">
        <v>1684</v>
      </c>
      <c r="X41" s="44"/>
      <c r="Y41" s="179"/>
      <c r="AB41" s="20"/>
      <c r="AC41" s="20"/>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F41" s="4"/>
      <c r="CG41" s="4"/>
      <c r="CH41" s="4"/>
      <c r="CQ41" s="4"/>
      <c r="CR41" s="4"/>
    </row>
    <row r="42" spans="1:96" customFormat="1" ht="12.75" customHeight="1" thickBot="1" x14ac:dyDescent="0.25">
      <c r="A42" s="152" t="s">
        <v>2059</v>
      </c>
      <c r="B42" s="331" t="s">
        <v>262</v>
      </c>
      <c r="C42" s="332"/>
      <c r="D42" s="331" t="s">
        <v>262</v>
      </c>
      <c r="E42" s="332"/>
      <c r="F42" s="331" t="s">
        <v>262</v>
      </c>
      <c r="G42" s="332"/>
      <c r="H42" s="331" t="s">
        <v>262</v>
      </c>
      <c r="I42" s="332"/>
      <c r="J42" s="331" t="s">
        <v>262</v>
      </c>
      <c r="K42" s="332"/>
      <c r="L42" s="331" t="s">
        <v>262</v>
      </c>
      <c r="M42" s="332"/>
      <c r="N42" s="331" t="s">
        <v>262</v>
      </c>
      <c r="O42" s="332"/>
      <c r="P42" s="331" t="s">
        <v>262</v>
      </c>
      <c r="Q42" s="332"/>
      <c r="R42" s="331" t="s">
        <v>262</v>
      </c>
      <c r="S42" s="332"/>
      <c r="T42" s="331" t="s">
        <v>262</v>
      </c>
      <c r="U42" s="332"/>
      <c r="V42" s="331" t="s">
        <v>262</v>
      </c>
      <c r="W42" s="332"/>
      <c r="X42" s="331" t="s">
        <v>262</v>
      </c>
      <c r="Y42" s="332"/>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F42" s="4"/>
      <c r="CG42" s="4"/>
      <c r="CH42" s="4"/>
      <c r="CI42" s="4"/>
      <c r="CJ42" s="4"/>
      <c r="CK42" s="4"/>
      <c r="CL42" s="4"/>
      <c r="CM42" s="4"/>
      <c r="CN42" s="4"/>
      <c r="CO42" s="4"/>
      <c r="CP42" s="4"/>
      <c r="CQ42" s="4"/>
      <c r="CR42" s="4"/>
    </row>
    <row r="43" spans="1:96" customFormat="1" ht="12.75" customHeight="1" thickBot="1" x14ac:dyDescent="0.25">
      <c r="A43" s="153" t="s">
        <v>2060</v>
      </c>
      <c r="B43" s="241"/>
      <c r="C43" s="145">
        <v>200</v>
      </c>
      <c r="D43" s="241"/>
      <c r="E43" s="148">
        <v>220</v>
      </c>
      <c r="F43" s="241"/>
      <c r="G43" s="148">
        <v>240</v>
      </c>
      <c r="H43" s="241"/>
      <c r="I43" s="148">
        <v>260</v>
      </c>
      <c r="J43" s="241"/>
      <c r="K43" s="148">
        <v>280</v>
      </c>
      <c r="L43" s="241"/>
      <c r="M43" s="148">
        <v>300</v>
      </c>
      <c r="N43" s="241"/>
      <c r="O43" s="149">
        <v>320</v>
      </c>
      <c r="P43" s="241"/>
      <c r="Q43" s="149">
        <v>340</v>
      </c>
      <c r="R43" s="241"/>
      <c r="S43" s="149">
        <v>360</v>
      </c>
      <c r="T43" s="241"/>
      <c r="U43" s="149">
        <v>380</v>
      </c>
      <c r="V43" s="241"/>
      <c r="W43" s="149">
        <v>400</v>
      </c>
      <c r="X43" s="241"/>
      <c r="Y43" s="149">
        <v>420</v>
      </c>
      <c r="AF43" s="4"/>
      <c r="AG43" s="4"/>
      <c r="AH43" s="4"/>
      <c r="AI43" s="4"/>
      <c r="AJ43" s="4"/>
      <c r="AK43" s="4"/>
      <c r="AL43" s="4"/>
      <c r="AM43" s="4"/>
      <c r="AN43" s="4"/>
      <c r="AO43" s="4"/>
      <c r="AP43" s="4"/>
      <c r="AQ43" s="4"/>
      <c r="AR43" s="4"/>
      <c r="AS43" s="4"/>
      <c r="AT43" s="4"/>
      <c r="AU43" s="17"/>
      <c r="AV43" s="17"/>
      <c r="AW43" s="17"/>
      <c r="AX43" s="17"/>
      <c r="AY43" s="17"/>
      <c r="AZ43" s="17"/>
      <c r="BA43" s="17"/>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F43" s="4"/>
      <c r="CG43" s="4"/>
      <c r="CH43" s="4"/>
      <c r="CQ43" s="17"/>
      <c r="CR43" s="17"/>
    </row>
    <row r="44" spans="1:96" customFormat="1" ht="12.75" customHeight="1" thickBot="1" x14ac:dyDescent="0.25">
      <c r="A44" s="152" t="s">
        <v>2061</v>
      </c>
      <c r="B44" s="99"/>
      <c r="C44" s="146" t="str">
        <f>Datenbank!B$22</f>
        <v/>
      </c>
      <c r="D44" s="99"/>
      <c r="E44" s="146" t="str">
        <f>Datenbank!D$22</f>
        <v/>
      </c>
      <c r="F44" s="99"/>
      <c r="G44" s="146" t="str">
        <f>Datenbank!F$22</f>
        <v/>
      </c>
      <c r="H44" s="99"/>
      <c r="I44" s="146" t="str">
        <f>Datenbank!H$22</f>
        <v/>
      </c>
      <c r="J44" s="99"/>
      <c r="K44" s="146" t="str">
        <f>Datenbank!J$22</f>
        <v/>
      </c>
      <c r="L44" s="99"/>
      <c r="M44" s="146" t="str">
        <f>Datenbank!L$22</f>
        <v/>
      </c>
      <c r="N44" s="99"/>
      <c r="O44" s="184" t="str">
        <f>Datenbank!N$22</f>
        <v/>
      </c>
      <c r="P44" s="99"/>
      <c r="Q44" s="146" t="str">
        <f>Datenbank!P$22</f>
        <v/>
      </c>
      <c r="R44" s="99"/>
      <c r="S44" s="146" t="str">
        <f>Datenbank!R$22</f>
        <v/>
      </c>
      <c r="T44" s="99"/>
      <c r="U44" s="146" t="str">
        <f>Datenbank!T$22</f>
        <v/>
      </c>
      <c r="V44" s="99"/>
      <c r="W44" s="146" t="str">
        <f>Datenbank!V$22</f>
        <v/>
      </c>
      <c r="X44" s="99"/>
      <c r="Y44" s="146" t="str">
        <f>Datenbank!X$22</f>
        <v/>
      </c>
      <c r="AF44" s="4"/>
      <c r="AG44" s="4"/>
      <c r="AH44" s="4"/>
      <c r="AI44" s="4"/>
      <c r="AJ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row>
    <row r="45" spans="1:96" customFormat="1" ht="5.0999999999999996"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11"/>
      <c r="AA45" s="11"/>
      <c r="AB45" s="11"/>
      <c r="AC45" s="11"/>
      <c r="AD45" s="11"/>
      <c r="AE45" s="11"/>
      <c r="AF45" s="11"/>
      <c r="AG45" s="11"/>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F45" s="11"/>
      <c r="CG45" s="11"/>
      <c r="CH45" s="11"/>
      <c r="CI45" s="11"/>
      <c r="CJ45" s="11"/>
      <c r="CK45" s="11"/>
      <c r="CL45" s="11"/>
      <c r="CM45" s="11"/>
      <c r="CN45" s="11"/>
      <c r="CO45" s="11"/>
      <c r="CP45" s="11"/>
      <c r="CQ45" s="4"/>
      <c r="CR45" s="4"/>
    </row>
    <row r="46" spans="1:96" customFormat="1" ht="5.0999999999999996"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11"/>
      <c r="AA46" s="11"/>
      <c r="AB46" s="11"/>
      <c r="AC46" s="11"/>
      <c r="AD46" s="11"/>
      <c r="AE46" s="11"/>
      <c r="AF46" s="11"/>
      <c r="AG46" s="11"/>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F46" s="11"/>
      <c r="CG46" s="11"/>
      <c r="CH46" s="11"/>
      <c r="CI46" s="11"/>
      <c r="CJ46" s="11"/>
      <c r="CK46" s="11"/>
      <c r="CL46" s="11"/>
      <c r="CM46" s="11"/>
      <c r="CN46" s="11"/>
      <c r="CO46" s="11"/>
      <c r="CP46" s="11"/>
      <c r="CQ46" s="4"/>
      <c r="CR46" s="4"/>
    </row>
    <row r="47" spans="1:96" customFormat="1" ht="5.0999999999999996" customHeight="1" thickBot="1" x14ac:dyDescent="0.25">
      <c r="A47" s="4"/>
      <c r="B47" s="4"/>
      <c r="C47" s="4"/>
      <c r="D47" s="4"/>
      <c r="E47" s="4"/>
      <c r="F47" s="4"/>
      <c r="G47" s="4"/>
      <c r="H47" s="4"/>
      <c r="I47" s="4"/>
      <c r="J47" s="4"/>
      <c r="K47" s="4"/>
      <c r="L47" s="4"/>
      <c r="M47" s="4"/>
      <c r="N47" s="4"/>
      <c r="O47" s="4"/>
      <c r="P47" s="4"/>
      <c r="Q47" s="4"/>
      <c r="R47" s="4"/>
      <c r="S47" s="4"/>
      <c r="T47" s="4"/>
      <c r="U47" s="4"/>
      <c r="V47" s="4"/>
      <c r="W47" s="4"/>
      <c r="X47" s="4"/>
      <c r="Y47" s="4"/>
      <c r="Z47" s="11"/>
      <c r="AA47" s="11"/>
      <c r="AB47" s="11"/>
      <c r="AC47" s="11"/>
      <c r="AD47" s="11"/>
      <c r="AE47" s="11"/>
      <c r="AF47" s="11"/>
      <c r="AG47" s="11"/>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F47" s="11"/>
      <c r="CG47" s="11"/>
      <c r="CH47" s="11"/>
      <c r="CI47" s="11"/>
      <c r="CJ47" s="11"/>
      <c r="CK47" s="11"/>
      <c r="CL47" s="11"/>
      <c r="CM47" s="11"/>
      <c r="CN47" s="11"/>
      <c r="CO47" s="11"/>
      <c r="CP47" s="11"/>
      <c r="CQ47" s="4"/>
      <c r="CR47" s="4"/>
    </row>
    <row r="48" spans="1:96" s="268" customFormat="1" ht="11.1" customHeight="1" thickBot="1" x14ac:dyDescent="0.25">
      <c r="A48" s="269"/>
      <c r="B48" s="283" t="s">
        <v>523</v>
      </c>
      <c r="C48" s="284"/>
      <c r="D48" s="284"/>
      <c r="E48" s="284"/>
      <c r="F48" s="284"/>
      <c r="G48" s="284"/>
      <c r="H48" s="284"/>
      <c r="I48" s="284"/>
      <c r="J48" s="284"/>
      <c r="K48" s="284"/>
      <c r="L48" s="284"/>
      <c r="M48" s="284"/>
      <c r="N48" s="284"/>
      <c r="O48" s="284"/>
      <c r="P48" s="284"/>
      <c r="Q48" s="284"/>
      <c r="R48" s="284"/>
      <c r="S48" s="284"/>
      <c r="T48" s="284"/>
      <c r="U48" s="284"/>
      <c r="V48" s="284"/>
      <c r="W48" s="284"/>
      <c r="X48" s="284"/>
      <c r="Y48" s="285"/>
      <c r="Z48" s="270"/>
      <c r="AA48" s="270"/>
      <c r="AB48" s="270"/>
      <c r="AC48" s="271"/>
      <c r="AD48" s="271"/>
      <c r="AE48" s="271"/>
      <c r="AF48" s="271"/>
      <c r="AG48" s="272"/>
      <c r="AH48" s="272"/>
      <c r="AI48" s="270"/>
      <c r="AJ48" s="270"/>
      <c r="AK48" s="270"/>
      <c r="AL48" s="270"/>
      <c r="AM48" s="270"/>
      <c r="AN48" s="270"/>
      <c r="AO48" s="270"/>
      <c r="AP48" s="270"/>
      <c r="AQ48" s="270"/>
      <c r="AR48" s="270"/>
      <c r="AS48" s="270"/>
      <c r="AT48" s="270"/>
      <c r="AU48" s="270"/>
      <c r="AV48" s="270"/>
      <c r="AW48" s="270"/>
    </row>
    <row r="49" spans="1:86" ht="12.75" customHeight="1" thickBot="1" x14ac:dyDescent="0.25">
      <c r="A49" s="7" t="s">
        <v>2181</v>
      </c>
      <c r="B49" s="304" t="s">
        <v>433</v>
      </c>
      <c r="C49" s="305"/>
      <c r="D49" s="304" t="s">
        <v>2186</v>
      </c>
      <c r="E49" s="305"/>
      <c r="F49" s="355" t="s">
        <v>2189</v>
      </c>
      <c r="G49" s="356"/>
      <c r="H49" s="355" t="s">
        <v>2187</v>
      </c>
      <c r="I49" s="356"/>
      <c r="J49" s="357" t="s">
        <v>2188</v>
      </c>
      <c r="K49" s="357"/>
      <c r="L49" s="358" t="s">
        <v>2658</v>
      </c>
      <c r="M49" s="359"/>
      <c r="N49" s="355" t="s">
        <v>2553</v>
      </c>
      <c r="O49" s="356"/>
      <c r="P49" s="355" t="s">
        <v>2659</v>
      </c>
      <c r="Q49" s="356"/>
      <c r="R49" s="357" t="s">
        <v>2668</v>
      </c>
      <c r="S49" s="357"/>
      <c r="T49" s="301" t="s">
        <v>615</v>
      </c>
      <c r="U49" s="144"/>
      <c r="V49" s="358" t="s">
        <v>556</v>
      </c>
      <c r="W49" s="359"/>
      <c r="X49" s="358" t="s">
        <v>557</v>
      </c>
      <c r="Y49" s="359"/>
      <c r="Z49" s="52"/>
      <c r="AA49" s="52"/>
      <c r="AB49" s="52"/>
      <c r="AC49" s="55"/>
      <c r="AD49" s="55"/>
      <c r="AE49" s="55"/>
      <c r="AF49" s="55"/>
      <c r="AG49" s="53"/>
      <c r="AH49" s="53"/>
      <c r="AI49" s="52"/>
      <c r="AJ49" s="52"/>
      <c r="AK49" s="52"/>
      <c r="AL49" s="52"/>
      <c r="AM49" s="52"/>
      <c r="AN49" s="52"/>
      <c r="AO49" s="52"/>
      <c r="AP49" s="52"/>
      <c r="AQ49" s="52"/>
      <c r="AR49" s="52"/>
      <c r="AS49" s="52"/>
      <c r="AT49" s="52"/>
      <c r="AU49" s="52"/>
      <c r="AV49" s="52"/>
      <c r="AW49" s="52"/>
    </row>
    <row r="50" spans="1:86" ht="60" customHeight="1" thickBot="1" x14ac:dyDescent="0.25">
      <c r="A50" s="193" t="s">
        <v>2058</v>
      </c>
      <c r="B50" s="102"/>
      <c r="C50" s="102"/>
      <c r="D50" s="102"/>
      <c r="E50" s="102"/>
      <c r="F50" s="102"/>
      <c r="G50" s="102"/>
      <c r="H50" s="102"/>
      <c r="I50" s="102"/>
      <c r="J50" s="102"/>
      <c r="K50" s="102"/>
      <c r="L50" s="177"/>
      <c r="M50" s="177"/>
      <c r="N50" s="177"/>
      <c r="O50" s="177"/>
      <c r="P50" s="102"/>
      <c r="Q50" s="102"/>
      <c r="R50" s="102"/>
      <c r="S50" s="102"/>
      <c r="T50" s="102"/>
      <c r="U50" s="102"/>
      <c r="V50" s="102"/>
      <c r="W50" s="102"/>
      <c r="X50" s="102"/>
      <c r="Y50" s="102"/>
      <c r="Z50" s="52"/>
      <c r="AA50" s="52"/>
      <c r="AB50" s="52"/>
      <c r="AC50" s="55"/>
      <c r="AD50" s="55"/>
      <c r="AE50" s="55"/>
      <c r="AF50" s="55"/>
      <c r="AG50" s="55"/>
      <c r="AH50" s="53"/>
      <c r="AI50" s="52"/>
      <c r="AJ50" s="52"/>
      <c r="AK50" s="52"/>
      <c r="AL50" s="52"/>
      <c r="AM50" s="52"/>
      <c r="AN50" s="52"/>
      <c r="AO50" s="52"/>
      <c r="AP50" s="52"/>
      <c r="AQ50" s="52"/>
      <c r="AR50" s="52"/>
      <c r="AS50" s="52"/>
      <c r="AT50" s="52"/>
      <c r="AU50" s="52"/>
      <c r="AV50" s="52"/>
      <c r="AW50" s="52"/>
    </row>
    <row r="51" spans="1:86" ht="12.75" customHeight="1" thickBot="1" x14ac:dyDescent="0.25">
      <c r="A51" s="7" t="s">
        <v>499</v>
      </c>
      <c r="B51" s="315" t="str">
        <f>Datenbank!$A$440</f>
        <v>3pol-Bu.</v>
      </c>
      <c r="C51" s="333"/>
      <c r="D51" s="315" t="str">
        <f>Datenbank!$A$460</f>
        <v>3pol-St.</v>
      </c>
      <c r="E51" s="333"/>
      <c r="F51" s="315" t="str">
        <f>Datenbank!$A$480</f>
        <v>4pol-Bu.</v>
      </c>
      <c r="G51" s="333"/>
      <c r="H51" s="315" t="str">
        <f>Datenbank!$A$500</f>
        <v>5pol-Bu.</v>
      </c>
      <c r="I51" s="333"/>
      <c r="J51" s="315" t="str">
        <f>Datenbank!$A$520</f>
        <v>6pol-Bu.</v>
      </c>
      <c r="K51" s="333"/>
      <c r="L51" s="315" t="str">
        <f>Datenbank!$A$540</f>
        <v>XLR USB-Bu/Bu.</v>
      </c>
      <c r="M51" s="333"/>
      <c r="N51" s="315" t="str">
        <f>Datenbank!$A$560</f>
        <v>XLR - RJ45</v>
      </c>
      <c r="O51" s="333"/>
      <c r="P51" s="315" t="str">
        <f>Datenbank!$A$580</f>
        <v>XLR - Cat.6</v>
      </c>
      <c r="Q51" s="333"/>
      <c r="R51" s="315" t="str">
        <f>Datenbank!$A$600</f>
        <v>XLR - Cat.6A</v>
      </c>
      <c r="S51" s="333"/>
      <c r="T51" s="315" t="str">
        <f>Datenbank!$A$620</f>
        <v>4pol-Speakon</v>
      </c>
      <c r="U51" s="333"/>
      <c r="V51" s="315" t="str">
        <f>Datenbank!$A$640</f>
        <v>PowerCon-A</v>
      </c>
      <c r="W51" s="333"/>
      <c r="X51" s="315" t="str">
        <f>Datenbank!$A$660</f>
        <v>PowerCon-B</v>
      </c>
      <c r="Y51" s="333"/>
      <c r="Z51" s="52"/>
      <c r="AA51" s="52"/>
      <c r="AB51" s="52"/>
      <c r="AC51" s="55"/>
      <c r="AD51" s="55"/>
      <c r="AE51" s="55"/>
      <c r="AF51" s="57"/>
      <c r="AG51" s="57"/>
      <c r="AH51" s="53"/>
      <c r="AI51" s="52"/>
      <c r="AJ51" s="52"/>
      <c r="AK51" s="52"/>
      <c r="AL51" s="52"/>
      <c r="AM51" s="52"/>
      <c r="AN51" s="52"/>
      <c r="AO51" s="52"/>
      <c r="AP51" s="52"/>
      <c r="AQ51" s="52"/>
      <c r="AR51" s="52"/>
      <c r="AS51" s="52"/>
      <c r="AT51" s="52"/>
      <c r="AU51" s="52"/>
      <c r="AV51" s="52"/>
      <c r="AW51" s="52"/>
    </row>
    <row r="52" spans="1:86" ht="12.75" customHeight="1" thickBot="1" x14ac:dyDescent="0.25">
      <c r="A52" s="191" t="s">
        <v>2057</v>
      </c>
      <c r="B52" s="331" t="s">
        <v>262</v>
      </c>
      <c r="C52" s="332"/>
      <c r="D52" s="331" t="s">
        <v>262</v>
      </c>
      <c r="E52" s="332"/>
      <c r="F52" s="331" t="s">
        <v>262</v>
      </c>
      <c r="G52" s="332"/>
      <c r="H52" s="331" t="s">
        <v>262</v>
      </c>
      <c r="I52" s="332"/>
      <c r="J52" s="331" t="s">
        <v>262</v>
      </c>
      <c r="K52" s="332"/>
      <c r="L52" s="331" t="s">
        <v>262</v>
      </c>
      <c r="M52" s="332"/>
      <c r="N52" s="331" t="s">
        <v>262</v>
      </c>
      <c r="O52" s="332"/>
      <c r="P52" s="331" t="s">
        <v>262</v>
      </c>
      <c r="Q52" s="332"/>
      <c r="R52" s="331" t="s">
        <v>262</v>
      </c>
      <c r="S52" s="332"/>
      <c r="T52" s="331" t="s">
        <v>262</v>
      </c>
      <c r="U52" s="332"/>
      <c r="V52" s="331" t="s">
        <v>262</v>
      </c>
      <c r="W52" s="332"/>
      <c r="X52" s="331" t="s">
        <v>262</v>
      </c>
      <c r="Y52" s="332"/>
      <c r="Z52" s="52"/>
      <c r="AA52" s="52"/>
      <c r="AB52" s="52"/>
      <c r="AC52" s="55"/>
      <c r="AD52" s="55"/>
      <c r="AE52" s="55"/>
      <c r="AF52" s="57"/>
      <c r="AG52" s="57"/>
      <c r="AH52" s="53"/>
      <c r="AI52" s="52"/>
      <c r="AJ52" s="52"/>
      <c r="AK52" s="52"/>
      <c r="AL52" s="52"/>
      <c r="AM52" s="52"/>
      <c r="AN52" s="52"/>
      <c r="AO52" s="52"/>
      <c r="AP52" s="52"/>
      <c r="AQ52" s="52"/>
      <c r="AR52" s="52"/>
      <c r="AS52" s="52"/>
      <c r="AT52" s="52"/>
      <c r="AU52" s="52"/>
      <c r="AV52" s="52"/>
      <c r="AW52" s="52"/>
    </row>
    <row r="53" spans="1:86" s="5" customFormat="1" ht="12.75" customHeight="1" thickBot="1" x14ac:dyDescent="0.25">
      <c r="A53" s="192" t="s">
        <v>2578</v>
      </c>
      <c r="B53" s="241"/>
      <c r="C53" s="145">
        <v>440</v>
      </c>
      <c r="D53" s="241"/>
      <c r="E53" s="148">
        <v>460</v>
      </c>
      <c r="F53" s="241"/>
      <c r="G53" s="148">
        <v>480</v>
      </c>
      <c r="H53" s="241"/>
      <c r="I53" s="148">
        <v>500</v>
      </c>
      <c r="J53" s="241"/>
      <c r="K53" s="148">
        <v>520</v>
      </c>
      <c r="L53" s="241"/>
      <c r="M53" s="148">
        <v>540</v>
      </c>
      <c r="N53" s="241"/>
      <c r="O53" s="176">
        <v>560</v>
      </c>
      <c r="P53" s="241"/>
      <c r="Q53" s="148">
        <v>580</v>
      </c>
      <c r="R53" s="241"/>
      <c r="S53" s="148">
        <v>600</v>
      </c>
      <c r="T53" s="241"/>
      <c r="U53" s="148">
        <v>620</v>
      </c>
      <c r="V53" s="241"/>
      <c r="W53" s="148">
        <v>640</v>
      </c>
      <c r="X53" s="241"/>
      <c r="Y53" s="148">
        <v>660</v>
      </c>
      <c r="Z53" s="53"/>
      <c r="AA53" s="53"/>
      <c r="AB53" s="53"/>
      <c r="AC53" s="55"/>
      <c r="AD53" s="55"/>
      <c r="AE53" s="55"/>
      <c r="AF53" s="59"/>
      <c r="AG53" s="59"/>
      <c r="AH53" s="53"/>
      <c r="AI53" s="53"/>
      <c r="AJ53" s="53"/>
      <c r="AK53" s="53"/>
      <c r="AL53" s="53"/>
      <c r="AM53" s="53"/>
      <c r="AN53" s="53"/>
      <c r="AO53" s="53"/>
      <c r="AP53" s="53"/>
      <c r="AQ53" s="53"/>
      <c r="AR53" s="53"/>
      <c r="AS53" s="53"/>
      <c r="AT53" s="53"/>
      <c r="AU53" s="53"/>
      <c r="AV53" s="53"/>
      <c r="AW53" s="53"/>
    </row>
    <row r="54" spans="1:86" s="5" customFormat="1" ht="12.75" customHeight="1" thickBot="1" x14ac:dyDescent="0.25">
      <c r="A54" s="191" t="s">
        <v>2056</v>
      </c>
      <c r="B54" s="99"/>
      <c r="C54" s="146" t="str">
        <f>Datenbank!B$42</f>
        <v/>
      </c>
      <c r="D54" s="99"/>
      <c r="E54" s="146" t="str">
        <f>Datenbank!D$42</f>
        <v/>
      </c>
      <c r="F54" s="99"/>
      <c r="G54" s="146" t="str">
        <f>Datenbank!F$42</f>
        <v/>
      </c>
      <c r="H54" s="99"/>
      <c r="I54" s="146" t="str">
        <f>Datenbank!H$42</f>
        <v/>
      </c>
      <c r="J54" s="99"/>
      <c r="K54" s="146" t="str">
        <f>Datenbank!J$42</f>
        <v/>
      </c>
      <c r="L54" s="99"/>
      <c r="M54" s="146" t="str">
        <f>Datenbank!L$42</f>
        <v/>
      </c>
      <c r="N54" s="99"/>
      <c r="O54" s="137" t="str">
        <f>Datenbank!N$42</f>
        <v/>
      </c>
      <c r="P54" s="99"/>
      <c r="Q54" s="146" t="str">
        <f>Datenbank!P$42</f>
        <v/>
      </c>
      <c r="R54" s="99"/>
      <c r="S54" s="146" t="str">
        <f>Datenbank!R$42</f>
        <v/>
      </c>
      <c r="T54" s="99"/>
      <c r="U54" s="146" t="str">
        <f>Datenbank!T$42</f>
        <v/>
      </c>
      <c r="V54" s="99"/>
      <c r="W54" s="146" t="str">
        <f>Datenbank!V$42</f>
        <v/>
      </c>
      <c r="X54" s="99"/>
      <c r="Y54" s="146" t="str">
        <f>Datenbank!X$42</f>
        <v/>
      </c>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1:86" ht="3" customHeight="1" x14ac:dyDescent="0.2"/>
    <row r="56" spans="1:86" ht="3" customHeight="1" x14ac:dyDescent="0.2"/>
    <row r="57" spans="1:86" ht="3" customHeight="1" thickBot="1" x14ac:dyDescent="0.25"/>
    <row r="58" spans="1:86" s="268" customFormat="1" ht="11.1" customHeight="1" thickBot="1" x14ac:dyDescent="0.25">
      <c r="A58" s="277"/>
      <c r="B58" s="286" t="s">
        <v>508</v>
      </c>
      <c r="C58" s="284"/>
      <c r="D58" s="284"/>
      <c r="E58" s="284"/>
      <c r="F58" s="284"/>
      <c r="G58" s="284"/>
      <c r="H58" s="284"/>
      <c r="I58" s="284"/>
      <c r="J58" s="284"/>
      <c r="K58" s="284"/>
      <c r="L58" s="284"/>
      <c r="M58" s="285"/>
      <c r="N58" s="284"/>
      <c r="O58" s="285"/>
      <c r="P58" s="286" t="s">
        <v>2546</v>
      </c>
      <c r="Q58" s="284"/>
      <c r="R58" s="286" t="s">
        <v>267</v>
      </c>
      <c r="S58" s="284"/>
      <c r="T58" s="286" t="s">
        <v>505</v>
      </c>
      <c r="U58" s="284"/>
      <c r="V58" s="284"/>
      <c r="W58" s="284"/>
      <c r="X58" s="284"/>
      <c r="Y58" s="285"/>
      <c r="AD58" s="270"/>
      <c r="AE58" s="270"/>
      <c r="AF58" s="270"/>
      <c r="AG58" s="270"/>
      <c r="AH58" s="270"/>
      <c r="AI58" s="270"/>
      <c r="AJ58" s="270"/>
      <c r="AK58" s="270"/>
      <c r="AL58" s="270"/>
      <c r="AM58" s="270"/>
      <c r="AN58" s="270"/>
      <c r="AO58" s="270"/>
      <c r="AP58" s="270"/>
      <c r="AQ58" s="270"/>
      <c r="AR58" s="270"/>
      <c r="AS58" s="270"/>
      <c r="AT58" s="270"/>
      <c r="AU58" s="270"/>
      <c r="AV58" s="270"/>
      <c r="AW58" s="270"/>
    </row>
    <row r="59" spans="1:86" ht="13.5" thickBot="1" x14ac:dyDescent="0.25">
      <c r="A59" s="7" t="s">
        <v>2183</v>
      </c>
      <c r="B59" s="37" t="s">
        <v>509</v>
      </c>
      <c r="C59" s="38"/>
      <c r="D59" s="37" t="s">
        <v>510</v>
      </c>
      <c r="E59" s="38"/>
      <c r="F59" s="37" t="s">
        <v>511</v>
      </c>
      <c r="G59" s="38"/>
      <c r="H59" s="37" t="s">
        <v>512</v>
      </c>
      <c r="I59" s="38"/>
      <c r="J59" s="37" t="s">
        <v>513</v>
      </c>
      <c r="K59" s="38"/>
      <c r="L59" s="38" t="s">
        <v>440</v>
      </c>
      <c r="M59" s="128"/>
      <c r="N59" s="180"/>
      <c r="O59" s="181"/>
      <c r="P59" s="185" t="s">
        <v>2543</v>
      </c>
      <c r="Q59" s="181"/>
      <c r="R59" s="35" t="s">
        <v>504</v>
      </c>
      <c r="S59" s="38"/>
      <c r="T59" s="42" t="s">
        <v>506</v>
      </c>
      <c r="U59" s="38"/>
      <c r="V59" s="42" t="s">
        <v>507</v>
      </c>
      <c r="W59" s="38"/>
      <c r="X59" s="127" t="s">
        <v>2290</v>
      </c>
      <c r="Y59" s="41"/>
      <c r="AD59" s="52"/>
      <c r="AE59" s="52"/>
      <c r="AF59" s="52"/>
      <c r="AG59" s="52"/>
      <c r="AH59" s="52"/>
      <c r="AI59" s="52"/>
      <c r="AJ59" s="52"/>
      <c r="AK59" s="52"/>
      <c r="AL59" s="52"/>
      <c r="AM59" s="52"/>
      <c r="AN59" s="52"/>
      <c r="AO59" s="52"/>
      <c r="AP59" s="52"/>
      <c r="AQ59" s="52"/>
      <c r="AR59" s="52"/>
      <c r="AS59" s="52"/>
      <c r="AT59" s="52"/>
      <c r="AU59" s="52"/>
      <c r="AV59" s="52"/>
      <c r="AW59" s="52"/>
    </row>
    <row r="60" spans="1:86" ht="60" customHeight="1" thickBot="1" x14ac:dyDescent="0.25">
      <c r="A60" s="193" t="s">
        <v>2058</v>
      </c>
      <c r="B60" s="102"/>
      <c r="C60" s="102"/>
      <c r="D60" s="102"/>
      <c r="E60" s="102"/>
      <c r="F60" s="102"/>
      <c r="G60" s="102"/>
      <c r="H60" s="102"/>
      <c r="I60" s="102"/>
      <c r="J60" s="102"/>
      <c r="K60" s="102"/>
      <c r="L60" s="102"/>
      <c r="M60" s="102"/>
      <c r="N60" s="183"/>
      <c r="O60" s="183"/>
      <c r="P60" s="183"/>
      <c r="Q60" s="183"/>
      <c r="R60" s="102"/>
      <c r="S60" s="102"/>
      <c r="T60" s="102"/>
      <c r="U60" s="102"/>
      <c r="V60" s="102"/>
      <c r="W60" s="102"/>
      <c r="X60" s="102"/>
      <c r="Y60" s="102"/>
      <c r="AG60" s="52"/>
      <c r="AH60" s="52"/>
      <c r="AI60" s="52"/>
      <c r="AJ60" s="52"/>
      <c r="AK60" s="52"/>
      <c r="AL60" s="52"/>
      <c r="AM60" s="52"/>
      <c r="AN60" s="52"/>
      <c r="AO60" s="52"/>
      <c r="AP60" s="52"/>
      <c r="AQ60" s="52"/>
      <c r="AR60" s="52"/>
      <c r="AS60" s="52"/>
      <c r="AT60" s="52"/>
      <c r="AU60" s="52"/>
      <c r="AV60" s="52"/>
      <c r="AW60" s="52"/>
    </row>
    <row r="61" spans="1:86" ht="12.75" customHeight="1" thickBot="1" x14ac:dyDescent="0.25">
      <c r="A61" s="7" t="s">
        <v>499</v>
      </c>
      <c r="B61" s="315" t="str">
        <f>Datenbank!$A$680</f>
        <v>Cinch-Bu.-ge</v>
      </c>
      <c r="C61" s="333"/>
      <c r="D61" s="315" t="str">
        <f>Datenbank!$A$700</f>
        <v>Cinch-Bu.-sw</v>
      </c>
      <c r="E61" s="333"/>
      <c r="F61" s="315" t="str">
        <f>Datenbank!$A$720</f>
        <v>Cinch-Bu.-rt</v>
      </c>
      <c r="G61" s="333"/>
      <c r="H61" s="315" t="str">
        <f>Datenbank!$A$740</f>
        <v>Cinch-Bu.-gn</v>
      </c>
      <c r="I61" s="333"/>
      <c r="J61" s="315" t="str">
        <f>Datenbank!$A$760</f>
        <v>Cinch-Bu.-bl</v>
      </c>
      <c r="K61" s="333"/>
      <c r="L61" s="315" t="str">
        <f>Datenbank!$A$780</f>
        <v>3xCinch-Bu.</v>
      </c>
      <c r="M61" s="333"/>
      <c r="N61" s="329" t="str">
        <f>Datenbank!$A$800</f>
        <v>Frei 800</v>
      </c>
      <c r="O61" s="425"/>
      <c r="P61" s="327" t="str">
        <f>Datenbank!$A$820</f>
        <v>3,5Kl. 4p.-Bu.</v>
      </c>
      <c r="Q61" s="426"/>
      <c r="R61" s="315" t="str">
        <f>Datenbank!$A$840</f>
        <v>RJ45-Bu.</v>
      </c>
      <c r="S61" s="333"/>
      <c r="T61" s="315" t="str">
        <f>Datenbank!$A$860</f>
        <v>USB-A-Bu.</v>
      </c>
      <c r="U61" s="333"/>
      <c r="V61" s="315" t="str">
        <f>Datenbank!$A$880</f>
        <v>USB-B-Bu.</v>
      </c>
      <c r="W61" s="333"/>
      <c r="X61" s="315" t="str">
        <f>Datenbank!$A$900</f>
        <v>USB-A-Bu.</v>
      </c>
      <c r="Y61" s="333"/>
      <c r="Z61" s="60"/>
      <c r="AA61" s="60"/>
      <c r="AB61" s="60"/>
      <c r="AC61" s="60"/>
      <c r="AG61" s="52"/>
      <c r="AH61" s="52"/>
      <c r="AI61" s="52"/>
      <c r="AJ61" s="52"/>
      <c r="AK61" s="52"/>
      <c r="AL61" s="52"/>
      <c r="AM61" s="52"/>
      <c r="AN61" s="52"/>
      <c r="AO61" s="52"/>
      <c r="AP61" s="52"/>
      <c r="AQ61" s="52"/>
      <c r="AR61" s="52"/>
      <c r="AS61" s="52"/>
      <c r="AT61" s="52"/>
      <c r="AU61" s="52"/>
      <c r="AV61" s="52"/>
      <c r="AW61" s="52"/>
    </row>
    <row r="62" spans="1:86" ht="12.75" customHeight="1" thickBot="1" x14ac:dyDescent="0.25">
      <c r="A62" s="191" t="s">
        <v>2057</v>
      </c>
      <c r="B62" s="331" t="s">
        <v>262</v>
      </c>
      <c r="C62" s="332"/>
      <c r="D62" s="331" t="s">
        <v>262</v>
      </c>
      <c r="E62" s="332"/>
      <c r="F62" s="331" t="s">
        <v>262</v>
      </c>
      <c r="G62" s="332"/>
      <c r="H62" s="331" t="s">
        <v>262</v>
      </c>
      <c r="I62" s="332"/>
      <c r="J62" s="331" t="s">
        <v>262</v>
      </c>
      <c r="K62" s="332"/>
      <c r="L62" s="331" t="s">
        <v>262</v>
      </c>
      <c r="M62" s="332"/>
      <c r="N62" s="322" t="s">
        <v>262</v>
      </c>
      <c r="O62" s="323"/>
      <c r="P62" s="331" t="s">
        <v>262</v>
      </c>
      <c r="Q62" s="332"/>
      <c r="R62" s="331" t="s">
        <v>262</v>
      </c>
      <c r="S62" s="332"/>
      <c r="T62" s="331" t="s">
        <v>262</v>
      </c>
      <c r="U62" s="332"/>
      <c r="V62" s="331" t="s">
        <v>262</v>
      </c>
      <c r="W62" s="332"/>
      <c r="X62" s="331" t="s">
        <v>262</v>
      </c>
      <c r="Y62" s="332"/>
      <c r="Z62" s="53"/>
      <c r="AA62" s="53"/>
      <c r="AB62" s="53"/>
      <c r="AC62" s="53"/>
      <c r="AG62" s="52"/>
      <c r="AH62" s="52"/>
      <c r="AI62" s="52"/>
      <c r="AJ62" s="52"/>
      <c r="AK62" s="52"/>
      <c r="AL62" s="52"/>
      <c r="AM62" s="52"/>
      <c r="AN62" s="52"/>
      <c r="AO62" s="52"/>
      <c r="AP62" s="52"/>
      <c r="AQ62" s="52"/>
      <c r="AR62" s="52"/>
      <c r="AS62" s="52"/>
      <c r="AT62" s="52"/>
      <c r="AU62" s="52"/>
      <c r="AV62" s="52"/>
      <c r="AW62" s="52"/>
    </row>
    <row r="63" spans="1:86" ht="12.75" customHeight="1" thickBot="1" x14ac:dyDescent="0.25">
      <c r="A63" s="192" t="s">
        <v>2578</v>
      </c>
      <c r="B63" s="241"/>
      <c r="C63" s="145">
        <v>680</v>
      </c>
      <c r="D63" s="241"/>
      <c r="E63" s="145">
        <v>700</v>
      </c>
      <c r="F63" s="241"/>
      <c r="G63" s="145">
        <v>720</v>
      </c>
      <c r="H63" s="241"/>
      <c r="I63" s="145">
        <v>740</v>
      </c>
      <c r="J63" s="241"/>
      <c r="K63" s="145">
        <v>760</v>
      </c>
      <c r="L63" s="241"/>
      <c r="M63" s="145">
        <v>780</v>
      </c>
      <c r="N63" s="242"/>
      <c r="O63" s="145">
        <v>800</v>
      </c>
      <c r="P63" s="241"/>
      <c r="Q63" s="145">
        <v>820</v>
      </c>
      <c r="R63" s="241"/>
      <c r="S63" s="145">
        <v>840</v>
      </c>
      <c r="T63" s="241"/>
      <c r="U63" s="145">
        <v>860</v>
      </c>
      <c r="V63" s="241"/>
      <c r="W63" s="145">
        <v>880</v>
      </c>
      <c r="X63" s="241"/>
      <c r="Y63" s="145">
        <v>900</v>
      </c>
      <c r="Z63" s="53"/>
      <c r="AA63" s="53"/>
      <c r="AB63" s="53"/>
      <c r="AC63" s="53"/>
      <c r="AG63" s="52"/>
      <c r="AH63" s="52"/>
      <c r="AI63" s="52"/>
      <c r="AJ63" s="52"/>
      <c r="AK63" s="52"/>
      <c r="AL63" s="52"/>
      <c r="AM63" s="52"/>
      <c r="AN63" s="52"/>
      <c r="AO63" s="52"/>
      <c r="AP63" s="52"/>
      <c r="AQ63" s="52"/>
      <c r="AR63" s="52"/>
      <c r="AS63" s="52"/>
      <c r="AT63" s="52"/>
      <c r="AU63" s="52"/>
      <c r="AV63" s="52"/>
      <c r="AW63" s="52"/>
    </row>
    <row r="64" spans="1:86" ht="12.75" customHeight="1" thickBot="1" x14ac:dyDescent="0.25">
      <c r="A64" s="191" t="s">
        <v>2056</v>
      </c>
      <c r="B64" s="99"/>
      <c r="C64" s="146" t="str">
        <f>Datenbank!B$62</f>
        <v/>
      </c>
      <c r="D64" s="99"/>
      <c r="E64" s="146" t="str">
        <f>Datenbank!D$62</f>
        <v/>
      </c>
      <c r="F64" s="99"/>
      <c r="G64" s="146" t="str">
        <f>Datenbank!F$62</f>
        <v/>
      </c>
      <c r="H64" s="99"/>
      <c r="I64" s="146" t="str">
        <f>Datenbank!H$62</f>
        <v/>
      </c>
      <c r="J64" s="99"/>
      <c r="K64" s="146" t="str">
        <f>Datenbank!J$62</f>
        <v/>
      </c>
      <c r="L64" s="99"/>
      <c r="M64" s="146" t="str">
        <f>Datenbank!L$62</f>
        <v/>
      </c>
      <c r="N64" s="164"/>
      <c r="O64" s="184" t="str">
        <f>Datenbank!N$62</f>
        <v/>
      </c>
      <c r="P64" s="99"/>
      <c r="Q64" s="184" t="str">
        <f>Datenbank!P$62</f>
        <v/>
      </c>
      <c r="R64" s="99"/>
      <c r="S64" s="146" t="str">
        <f>Datenbank!R$62</f>
        <v/>
      </c>
      <c r="T64" s="99"/>
      <c r="U64" s="146" t="str">
        <f>Datenbank!T$62</f>
        <v/>
      </c>
      <c r="V64" s="99"/>
      <c r="W64" s="146" t="str">
        <f>Datenbank!V$62</f>
        <v/>
      </c>
      <c r="X64" s="99"/>
      <c r="Y64" s="146" t="str">
        <f>Datenbank!X$62</f>
        <v/>
      </c>
      <c r="AG64" s="52"/>
      <c r="AH64" s="52"/>
      <c r="AI64" s="52"/>
      <c r="AJ64" s="52"/>
      <c r="AK64" s="52"/>
      <c r="AL64" s="52"/>
      <c r="AM64" s="52"/>
      <c r="AN64" s="52"/>
      <c r="AO64" s="52"/>
      <c r="AP64" s="52"/>
      <c r="AQ64" s="52"/>
      <c r="AR64" s="52"/>
      <c r="AS64" s="52"/>
      <c r="AT64" s="52"/>
      <c r="AU64" s="52"/>
      <c r="AV64" s="52"/>
      <c r="AW64" s="52"/>
    </row>
    <row r="65" spans="1:49" ht="3" customHeight="1" x14ac:dyDescent="0.2">
      <c r="Z65" s="53"/>
      <c r="AA65" s="53"/>
      <c r="AB65" s="53"/>
      <c r="AC65" s="53"/>
      <c r="AG65" s="52"/>
      <c r="AH65" s="52"/>
      <c r="AI65" s="52"/>
      <c r="AJ65" s="52"/>
      <c r="AK65" s="52"/>
      <c r="AL65" s="52"/>
      <c r="AM65" s="52"/>
      <c r="AN65" s="52"/>
      <c r="AO65" s="52"/>
      <c r="AP65" s="52"/>
      <c r="AQ65" s="52"/>
      <c r="AR65" s="52"/>
      <c r="AS65" s="52"/>
      <c r="AT65" s="52"/>
      <c r="AU65" s="52"/>
      <c r="AV65" s="52"/>
      <c r="AW65" s="52"/>
    </row>
    <row r="66" spans="1:49" ht="3" customHeight="1" x14ac:dyDescent="0.2">
      <c r="Z66" s="53"/>
      <c r="AA66" s="53"/>
      <c r="AB66" s="53"/>
      <c r="AC66" s="53"/>
      <c r="AG66" s="52"/>
      <c r="AH66" s="52"/>
      <c r="AI66" s="52"/>
      <c r="AJ66" s="52"/>
      <c r="AK66" s="52"/>
      <c r="AL66" s="52"/>
      <c r="AM66" s="52"/>
      <c r="AN66" s="52"/>
      <c r="AO66" s="52"/>
      <c r="AP66" s="52"/>
      <c r="AQ66" s="52"/>
      <c r="AR66" s="52"/>
      <c r="AS66" s="52"/>
      <c r="AT66" s="52"/>
      <c r="AU66" s="52"/>
      <c r="AV66" s="52"/>
      <c r="AW66" s="52"/>
    </row>
    <row r="67" spans="1:49" ht="3" customHeight="1" thickBot="1" x14ac:dyDescent="0.25">
      <c r="AG67" s="52"/>
      <c r="AH67" s="52"/>
      <c r="AI67" s="52"/>
      <c r="AJ67" s="52"/>
      <c r="AK67" s="52"/>
      <c r="AL67" s="52"/>
      <c r="AM67" s="52"/>
      <c r="AN67" s="52"/>
      <c r="AO67" s="52"/>
      <c r="AP67" s="52"/>
      <c r="AQ67" s="52"/>
      <c r="AR67" s="52"/>
      <c r="AS67" s="52"/>
      <c r="AT67" s="52"/>
      <c r="AU67" s="52"/>
      <c r="AV67" s="52"/>
      <c r="AW67" s="52"/>
    </row>
    <row r="68" spans="1:49" s="268" customFormat="1" ht="11.1" customHeight="1" thickBot="1" x14ac:dyDescent="0.25">
      <c r="A68" s="277"/>
      <c r="B68" s="286" t="s">
        <v>514</v>
      </c>
      <c r="C68" s="284"/>
      <c r="D68" s="284"/>
      <c r="E68" s="284"/>
      <c r="F68" s="284"/>
      <c r="G68" s="284"/>
      <c r="H68" s="284"/>
      <c r="I68" s="284"/>
      <c r="J68" s="284"/>
      <c r="K68" s="284"/>
      <c r="L68" s="284"/>
      <c r="M68" s="284"/>
      <c r="N68" s="284"/>
      <c r="O68" s="284"/>
      <c r="P68" s="284"/>
      <c r="Q68" s="285"/>
      <c r="R68" s="286" t="s">
        <v>2580</v>
      </c>
      <c r="S68" s="284"/>
      <c r="T68" s="284"/>
      <c r="U68" s="284"/>
      <c r="V68" s="284"/>
      <c r="W68" s="284"/>
      <c r="X68" s="286" t="s">
        <v>441</v>
      </c>
      <c r="Y68" s="285"/>
      <c r="AD68" s="270"/>
      <c r="AE68" s="270"/>
      <c r="AF68" s="270"/>
      <c r="AG68" s="270"/>
      <c r="AH68" s="270"/>
      <c r="AI68" s="270"/>
      <c r="AJ68" s="270"/>
      <c r="AK68" s="270"/>
      <c r="AL68" s="270"/>
      <c r="AM68" s="270"/>
      <c r="AN68" s="270"/>
      <c r="AO68" s="270"/>
      <c r="AP68" s="270"/>
      <c r="AQ68" s="270"/>
      <c r="AR68" s="270"/>
      <c r="AS68" s="270"/>
      <c r="AT68" s="270"/>
      <c r="AU68" s="270"/>
      <c r="AV68" s="270"/>
      <c r="AW68" s="270"/>
    </row>
    <row r="69" spans="1:49" ht="13.5" thickBot="1" x14ac:dyDescent="0.25">
      <c r="A69" s="7" t="s">
        <v>2184</v>
      </c>
      <c r="B69" s="37" t="s">
        <v>511</v>
      </c>
      <c r="C69" s="38"/>
      <c r="D69" s="37" t="s">
        <v>512</v>
      </c>
      <c r="E69" s="38"/>
      <c r="F69" s="37" t="s">
        <v>513</v>
      </c>
      <c r="G69" s="38"/>
      <c r="H69" s="37" t="s">
        <v>510</v>
      </c>
      <c r="I69" s="38"/>
      <c r="J69" s="37" t="s">
        <v>515</v>
      </c>
      <c r="K69" s="38"/>
      <c r="L69" s="37" t="s">
        <v>509</v>
      </c>
      <c r="M69" s="38"/>
      <c r="N69" s="315" t="s">
        <v>2015</v>
      </c>
      <c r="O69" s="324"/>
      <c r="P69" s="324"/>
      <c r="Q69" s="45"/>
      <c r="R69" s="126" t="s">
        <v>2581</v>
      </c>
      <c r="S69" s="41"/>
      <c r="T69" s="315" t="s">
        <v>2582</v>
      </c>
      <c r="U69" s="316"/>
      <c r="V69" s="126" t="s">
        <v>2583</v>
      </c>
      <c r="W69" s="41"/>
      <c r="X69" s="127" t="s">
        <v>442</v>
      </c>
      <c r="Y69" s="41"/>
      <c r="AD69" s="52"/>
      <c r="AE69" s="52"/>
      <c r="AF69" s="52"/>
      <c r="AG69" s="52"/>
      <c r="AH69" s="52"/>
      <c r="AI69" s="52"/>
      <c r="AJ69" s="52"/>
      <c r="AK69" s="52"/>
      <c r="AL69" s="52"/>
      <c r="AM69" s="52"/>
      <c r="AN69" s="52"/>
      <c r="AO69" s="52"/>
      <c r="AP69" s="52"/>
      <c r="AQ69" s="52"/>
      <c r="AR69" s="52"/>
      <c r="AS69" s="52"/>
      <c r="AT69" s="52"/>
      <c r="AU69" s="52"/>
      <c r="AV69" s="52"/>
      <c r="AW69" s="52"/>
    </row>
    <row r="70" spans="1:49" ht="60" customHeight="1" thickBot="1" x14ac:dyDescent="0.25">
      <c r="A70" s="193" t="s">
        <v>2058</v>
      </c>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AG70" s="52"/>
      <c r="AH70" s="52"/>
      <c r="AI70" s="52"/>
      <c r="AJ70" s="52"/>
      <c r="AK70" s="52"/>
      <c r="AL70" s="52"/>
      <c r="AM70" s="52"/>
      <c r="AN70" s="52"/>
      <c r="AO70" s="52"/>
      <c r="AP70" s="52"/>
      <c r="AQ70" s="52"/>
      <c r="AR70" s="52"/>
      <c r="AS70" s="52"/>
      <c r="AT70" s="52"/>
      <c r="AU70" s="52"/>
      <c r="AV70" s="52"/>
      <c r="AW70" s="52"/>
    </row>
    <row r="71" spans="1:49" ht="12.75" customHeight="1" thickBot="1" x14ac:dyDescent="0.25">
      <c r="A71" s="7" t="s">
        <v>499</v>
      </c>
      <c r="B71" s="315" t="str">
        <f>Datenbank!$A$920</f>
        <v>BNC-Bu.-rt</v>
      </c>
      <c r="C71" s="316"/>
      <c r="D71" s="315" t="str">
        <f>Datenbank!$A$940</f>
        <v>BNC-Bu.-gn</v>
      </c>
      <c r="E71" s="316"/>
      <c r="F71" s="315" t="str">
        <f>Datenbank!$A$960</f>
        <v>BNC-Bu.-bl</v>
      </c>
      <c r="G71" s="316"/>
      <c r="H71" s="315" t="str">
        <f>Datenbank!$A$980</f>
        <v>BNC-Bu.-sw</v>
      </c>
      <c r="I71" s="316"/>
      <c r="J71" s="315" t="str">
        <f>Datenbank!$A$1000</f>
        <v>BNC-Bu.-ws</v>
      </c>
      <c r="K71" s="316"/>
      <c r="L71" s="315" t="str">
        <f>Datenbank!$A$1020</f>
        <v>BNC-Bu.-ge</v>
      </c>
      <c r="M71" s="316"/>
      <c r="N71" s="315" t="str">
        <f>Datenbank!$A$1040</f>
        <v>5xBNC-Bu.</v>
      </c>
      <c r="O71" s="316"/>
      <c r="P71" s="353" t="str">
        <f>Datenbank!$A$1060</f>
        <v>Frei 1060</v>
      </c>
      <c r="Q71" s="326"/>
      <c r="R71" s="315" t="str">
        <f>Datenbank!$A$1080</f>
        <v>Sub-D-9pin-Bu.</v>
      </c>
      <c r="S71" s="316"/>
      <c r="T71" s="315" t="str">
        <f>Datenbank!$A$1100</f>
        <v>Sub-D-9pin-St.</v>
      </c>
      <c r="U71" s="316"/>
      <c r="V71" s="315" t="str">
        <f>Datenbank!$A$1120</f>
        <v>Sub-D-15pin-Bu.</v>
      </c>
      <c r="W71" s="316"/>
      <c r="X71" s="315" t="str">
        <f>Datenbank!$A$1140</f>
        <v>12p-MiniCon</v>
      </c>
      <c r="Y71" s="316"/>
      <c r="Z71" s="60"/>
      <c r="AA71" s="60"/>
      <c r="AB71" s="60"/>
      <c r="AC71" s="60"/>
      <c r="AG71" s="52"/>
      <c r="AH71" s="52"/>
      <c r="AI71" s="52"/>
      <c r="AJ71" s="52"/>
      <c r="AK71" s="52"/>
      <c r="AL71" s="52"/>
      <c r="AM71" s="52"/>
      <c r="AN71" s="52"/>
      <c r="AO71" s="52"/>
      <c r="AP71" s="52"/>
      <c r="AQ71" s="52"/>
      <c r="AR71" s="52"/>
      <c r="AS71" s="52"/>
      <c r="AT71" s="52"/>
      <c r="AU71" s="52"/>
      <c r="AV71" s="52"/>
      <c r="AW71" s="52"/>
    </row>
    <row r="72" spans="1:49" ht="12.75" customHeight="1" thickBot="1" x14ac:dyDescent="0.25">
      <c r="A72" s="191" t="s">
        <v>2057</v>
      </c>
      <c r="B72" s="331" t="s">
        <v>262</v>
      </c>
      <c r="C72" s="332"/>
      <c r="D72" s="331" t="s">
        <v>262</v>
      </c>
      <c r="E72" s="332"/>
      <c r="F72" s="331" t="s">
        <v>262</v>
      </c>
      <c r="G72" s="332"/>
      <c r="H72" s="331" t="s">
        <v>262</v>
      </c>
      <c r="I72" s="332"/>
      <c r="J72" s="331" t="s">
        <v>262</v>
      </c>
      <c r="K72" s="332"/>
      <c r="L72" s="331" t="s">
        <v>262</v>
      </c>
      <c r="M72" s="332"/>
      <c r="N72" s="331" t="s">
        <v>262</v>
      </c>
      <c r="O72" s="332"/>
      <c r="P72" s="351" t="s">
        <v>262</v>
      </c>
      <c r="Q72" s="352"/>
      <c r="R72" s="350" t="s">
        <v>262</v>
      </c>
      <c r="S72" s="332"/>
      <c r="T72" s="331" t="s">
        <v>262</v>
      </c>
      <c r="U72" s="332"/>
      <c r="V72" s="331" t="s">
        <v>262</v>
      </c>
      <c r="W72" s="332"/>
      <c r="X72" s="331" t="s">
        <v>262</v>
      </c>
      <c r="Y72" s="332"/>
      <c r="Z72" s="53"/>
      <c r="AA72" s="53"/>
      <c r="AB72" s="53"/>
      <c r="AC72" s="53"/>
      <c r="AG72" s="52"/>
      <c r="AH72" s="52"/>
      <c r="AI72" s="52"/>
      <c r="AJ72" s="52"/>
      <c r="AK72" s="52"/>
      <c r="AL72" s="52"/>
      <c r="AM72" s="52"/>
      <c r="AN72" s="52"/>
      <c r="AO72" s="52"/>
      <c r="AP72" s="52"/>
      <c r="AQ72" s="52"/>
      <c r="AR72" s="52"/>
      <c r="AS72" s="52"/>
      <c r="AT72" s="52"/>
      <c r="AU72" s="52"/>
      <c r="AV72" s="52"/>
      <c r="AW72" s="52"/>
    </row>
    <row r="73" spans="1:49" ht="12.75" customHeight="1" thickBot="1" x14ac:dyDescent="0.25">
      <c r="A73" s="192" t="s">
        <v>2578</v>
      </c>
      <c r="B73" s="241"/>
      <c r="C73" s="145">
        <v>920</v>
      </c>
      <c r="D73" s="241"/>
      <c r="E73" s="145">
        <v>940</v>
      </c>
      <c r="F73" s="241"/>
      <c r="G73" s="136">
        <v>960</v>
      </c>
      <c r="H73" s="241"/>
      <c r="I73" s="145">
        <v>980</v>
      </c>
      <c r="J73" s="241"/>
      <c r="K73" s="145">
        <v>1000</v>
      </c>
      <c r="L73" s="241"/>
      <c r="M73" s="145">
        <v>1020</v>
      </c>
      <c r="N73" s="241"/>
      <c r="O73" s="145">
        <v>1040</v>
      </c>
      <c r="P73" s="151"/>
      <c r="Q73" s="147">
        <v>1060</v>
      </c>
      <c r="R73" s="241"/>
      <c r="S73" s="145">
        <v>1080</v>
      </c>
      <c r="T73" s="241"/>
      <c r="U73" s="145">
        <v>1100</v>
      </c>
      <c r="V73" s="241"/>
      <c r="W73" s="145">
        <v>1120</v>
      </c>
      <c r="X73" s="241"/>
      <c r="Y73" s="145">
        <v>1140</v>
      </c>
      <c r="Z73" s="53"/>
      <c r="AA73" s="53"/>
      <c r="AB73" s="53"/>
      <c r="AC73" s="53"/>
      <c r="AG73" s="52"/>
      <c r="AH73" s="52"/>
      <c r="AI73" s="52"/>
      <c r="AJ73" s="52"/>
      <c r="AK73" s="52"/>
      <c r="AL73" s="52"/>
      <c r="AM73" s="52"/>
      <c r="AN73" s="52"/>
      <c r="AO73" s="52"/>
      <c r="AP73" s="52"/>
      <c r="AQ73" s="52"/>
      <c r="AR73" s="52"/>
      <c r="AS73" s="52"/>
      <c r="AT73" s="52"/>
      <c r="AU73" s="52"/>
      <c r="AV73" s="52"/>
      <c r="AW73" s="52"/>
    </row>
    <row r="74" spans="1:49" s="88" customFormat="1" ht="12.75" customHeight="1" thickBot="1" x14ac:dyDescent="0.25">
      <c r="A74" s="245" t="s">
        <v>2056</v>
      </c>
      <c r="B74" s="99"/>
      <c r="C74" s="184" t="str">
        <f>Datenbank!B$82</f>
        <v/>
      </c>
      <c r="D74" s="99"/>
      <c r="E74" s="184" t="str">
        <f>Datenbank!D$82</f>
        <v/>
      </c>
      <c r="F74" s="99"/>
      <c r="G74" s="189" t="str">
        <f>Datenbank!F$82</f>
        <v/>
      </c>
      <c r="H74" s="99"/>
      <c r="I74" s="184" t="str">
        <f>Datenbank!H$82</f>
        <v/>
      </c>
      <c r="J74" s="99"/>
      <c r="K74" s="184" t="str">
        <f>Datenbank!J$82</f>
        <v/>
      </c>
      <c r="L74" s="99"/>
      <c r="M74" s="184" t="str">
        <f>Datenbank!L$82</f>
        <v/>
      </c>
      <c r="N74" s="99"/>
      <c r="O74" s="184" t="str">
        <f>Datenbank!N$82</f>
        <v/>
      </c>
      <c r="P74" s="72"/>
      <c r="Q74" s="246" t="str">
        <f>Datenbank!P$82</f>
        <v/>
      </c>
      <c r="R74" s="99"/>
      <c r="S74" s="184" t="str">
        <f>Datenbank!R$82</f>
        <v/>
      </c>
      <c r="T74" s="99"/>
      <c r="U74" s="184" t="str">
        <f>Datenbank!T$82</f>
        <v/>
      </c>
      <c r="V74" s="99"/>
      <c r="W74" s="184" t="str">
        <f>Datenbank!V$82</f>
        <v/>
      </c>
      <c r="X74" s="99"/>
      <c r="Y74" s="184" t="str">
        <f>Datenbank!X$82</f>
        <v/>
      </c>
    </row>
    <row r="75" spans="1:49" customFormat="1" ht="3"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49" customFormat="1" ht="3"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49" customFormat="1" ht="3" customHeight="1" thickBo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49" s="268" customFormat="1" ht="11.1" customHeight="1" thickBot="1" x14ac:dyDescent="0.25">
      <c r="A78" s="277"/>
      <c r="B78" s="286" t="s">
        <v>1613</v>
      </c>
      <c r="C78" s="284"/>
      <c r="D78" s="284"/>
      <c r="E78" s="285"/>
      <c r="F78" s="286" t="s">
        <v>0</v>
      </c>
      <c r="G78" s="284"/>
      <c r="H78" s="284"/>
      <c r="I78" s="285"/>
      <c r="J78" s="286" t="s">
        <v>1264</v>
      </c>
      <c r="K78" s="283"/>
      <c r="L78" s="283"/>
      <c r="M78" s="283"/>
      <c r="N78" s="283"/>
      <c r="O78" s="283"/>
      <c r="P78" s="283"/>
      <c r="Q78" s="285"/>
      <c r="R78" s="284"/>
      <c r="S78" s="284"/>
      <c r="T78" s="284"/>
      <c r="U78" s="284"/>
      <c r="V78" s="284"/>
      <c r="W78" s="284"/>
      <c r="X78" s="284"/>
      <c r="Y78" s="285"/>
      <c r="AG78" s="270"/>
      <c r="AH78" s="270"/>
      <c r="AI78" s="270"/>
      <c r="AJ78" s="270"/>
      <c r="AK78" s="270"/>
      <c r="AL78" s="270"/>
      <c r="AM78" s="270"/>
      <c r="AN78" s="270"/>
      <c r="AO78" s="270"/>
      <c r="AP78" s="270"/>
      <c r="AQ78" s="270"/>
      <c r="AR78" s="270"/>
      <c r="AS78" s="270"/>
      <c r="AT78" s="270"/>
      <c r="AU78" s="270"/>
      <c r="AV78" s="270"/>
      <c r="AW78" s="270"/>
    </row>
    <row r="79" spans="1:49" ht="13.5" thickBot="1" x14ac:dyDescent="0.25">
      <c r="A79" s="7" t="s">
        <v>576</v>
      </c>
      <c r="B79" s="37" t="s">
        <v>511</v>
      </c>
      <c r="C79" s="38"/>
      <c r="D79" s="37" t="s">
        <v>512</v>
      </c>
      <c r="E79" s="38"/>
      <c r="F79" s="37" t="s">
        <v>511</v>
      </c>
      <c r="G79" s="38"/>
      <c r="H79" s="37" t="s">
        <v>512</v>
      </c>
      <c r="I79" s="38"/>
      <c r="J79" s="182" t="s">
        <v>1858</v>
      </c>
      <c r="K79" s="181"/>
      <c r="L79" s="185" t="s">
        <v>1266</v>
      </c>
      <c r="M79" s="181"/>
      <c r="N79" s="185" t="s">
        <v>1762</v>
      </c>
      <c r="O79" s="181"/>
      <c r="P79" s="186"/>
      <c r="Q79" s="181"/>
      <c r="R79" s="187"/>
      <c r="S79" s="188"/>
      <c r="T79" s="187"/>
      <c r="U79" s="188"/>
      <c r="V79" s="187"/>
      <c r="W79" s="188"/>
      <c r="X79" s="187"/>
      <c r="Y79" s="188"/>
      <c r="AG79" s="52"/>
      <c r="AH79" s="52"/>
      <c r="AI79" s="52"/>
      <c r="AJ79" s="52"/>
      <c r="AK79" s="52"/>
      <c r="AL79" s="52"/>
      <c r="AM79" s="52"/>
      <c r="AN79" s="52"/>
      <c r="AO79" s="52"/>
      <c r="AP79" s="52"/>
      <c r="AQ79" s="52"/>
      <c r="AR79" s="52"/>
      <c r="AS79" s="52"/>
      <c r="AT79" s="52"/>
      <c r="AU79" s="52"/>
      <c r="AV79" s="52"/>
      <c r="AW79" s="52"/>
    </row>
    <row r="80" spans="1:49" ht="60" customHeight="1" thickBot="1" x14ac:dyDescent="0.25">
      <c r="A80" s="193" t="s">
        <v>2058</v>
      </c>
      <c r="B80" s="102"/>
      <c r="C80" s="102"/>
      <c r="D80" s="102"/>
      <c r="E80" s="102"/>
      <c r="F80" s="102"/>
      <c r="G80" s="102"/>
      <c r="H80" s="102"/>
      <c r="I80" s="102"/>
      <c r="J80" s="183"/>
      <c r="K80" s="183"/>
      <c r="L80" s="183"/>
      <c r="M80" s="183"/>
      <c r="N80" s="183"/>
      <c r="O80" s="183"/>
      <c r="P80" s="183"/>
      <c r="Q80" s="183"/>
      <c r="R80" s="183"/>
      <c r="S80" s="183"/>
      <c r="T80" s="183"/>
      <c r="U80" s="183"/>
      <c r="V80" s="183"/>
      <c r="W80" s="183"/>
      <c r="X80" s="183"/>
      <c r="Y80" s="183"/>
      <c r="AG80" s="52"/>
      <c r="AH80" s="52"/>
      <c r="AI80" s="52"/>
      <c r="AJ80" s="52"/>
      <c r="AK80" s="52"/>
      <c r="AL80" s="52"/>
      <c r="AM80" s="52"/>
      <c r="AN80" s="52"/>
      <c r="AO80" s="52"/>
      <c r="AP80" s="52"/>
      <c r="AQ80" s="52"/>
      <c r="AR80" s="52"/>
      <c r="AS80" s="52"/>
      <c r="AT80" s="52"/>
      <c r="AU80" s="52"/>
      <c r="AV80" s="52"/>
      <c r="AW80" s="52"/>
    </row>
    <row r="81" spans="1:49" ht="12.75" customHeight="1" thickBot="1" x14ac:dyDescent="0.25">
      <c r="A81" s="7" t="s">
        <v>499</v>
      </c>
      <c r="B81" s="315" t="str">
        <f>Datenbank!$A$1160</f>
        <v>Taster rot</v>
      </c>
      <c r="C81" s="316"/>
      <c r="D81" s="315" t="str">
        <f>Datenbank!$A$1180</f>
        <v>Taster grün</v>
      </c>
      <c r="E81" s="316"/>
      <c r="F81" s="315" t="str">
        <f>Datenbank!$A$1200</f>
        <v>Schalter rot</v>
      </c>
      <c r="G81" s="316"/>
      <c r="H81" s="315" t="str">
        <f>Datenbank!$A$1220</f>
        <v>Schalter grün</v>
      </c>
      <c r="I81" s="316"/>
      <c r="J81" s="327" t="str">
        <f>Datenbank!$A$1240</f>
        <v>Taster Chrom</v>
      </c>
      <c r="K81" s="328"/>
      <c r="L81" s="327" t="str">
        <f>Datenbank!$A$1260</f>
        <v>Taster Chr. LED</v>
      </c>
      <c r="M81" s="328"/>
      <c r="N81" s="327" t="str">
        <f>Datenbank!$A$1280</f>
        <v>Taster 18x18</v>
      </c>
      <c r="O81" s="328"/>
      <c r="P81" s="327" t="str">
        <f>Datenbank!$A$1300</f>
        <v>Taster 24x18</v>
      </c>
      <c r="Q81" s="328"/>
      <c r="R81" s="329" t="str">
        <f>Datenbank!$A$1320</f>
        <v>Frei 1320</v>
      </c>
      <c r="S81" s="330"/>
      <c r="T81" s="329" t="str">
        <f>Datenbank!$A$1340</f>
        <v>Frei 1340</v>
      </c>
      <c r="U81" s="330"/>
      <c r="V81" s="329" t="str">
        <f>Datenbank!$A$1360</f>
        <v>Frei 1360</v>
      </c>
      <c r="W81" s="330"/>
      <c r="X81" s="329" t="str">
        <f>Datenbank!$A$1380</f>
        <v>Frei 1380</v>
      </c>
      <c r="Y81" s="330"/>
      <c r="AG81" s="52"/>
      <c r="AH81" s="52"/>
      <c r="AI81" s="52"/>
      <c r="AJ81" s="52"/>
      <c r="AK81" s="52"/>
      <c r="AL81" s="52"/>
      <c r="AM81" s="52"/>
      <c r="AN81" s="52"/>
      <c r="AO81" s="52"/>
      <c r="AP81" s="52"/>
      <c r="AQ81" s="52"/>
      <c r="AR81" s="52"/>
      <c r="AS81" s="52"/>
      <c r="AT81" s="52"/>
      <c r="AU81" s="52"/>
      <c r="AV81" s="52"/>
      <c r="AW81" s="52"/>
    </row>
    <row r="82" spans="1:49" ht="12.75" customHeight="1" thickBot="1" x14ac:dyDescent="0.25">
      <c r="A82" s="191" t="s">
        <v>2057</v>
      </c>
      <c r="B82" s="331" t="s">
        <v>262</v>
      </c>
      <c r="C82" s="332"/>
      <c r="D82" s="331" t="s">
        <v>262</v>
      </c>
      <c r="E82" s="332"/>
      <c r="F82" s="331" t="s">
        <v>262</v>
      </c>
      <c r="G82" s="332"/>
      <c r="H82" s="331" t="s">
        <v>262</v>
      </c>
      <c r="I82" s="332"/>
      <c r="J82" s="331" t="s">
        <v>262</v>
      </c>
      <c r="K82" s="332"/>
      <c r="L82" s="331" t="s">
        <v>262</v>
      </c>
      <c r="M82" s="332"/>
      <c r="N82" s="331" t="s">
        <v>262</v>
      </c>
      <c r="O82" s="332"/>
      <c r="P82" s="331" t="s">
        <v>262</v>
      </c>
      <c r="Q82" s="332"/>
      <c r="R82" s="322" t="s">
        <v>262</v>
      </c>
      <c r="S82" s="323"/>
      <c r="T82" s="322" t="s">
        <v>262</v>
      </c>
      <c r="U82" s="323"/>
      <c r="V82" s="322" t="s">
        <v>262</v>
      </c>
      <c r="W82" s="323"/>
      <c r="X82" s="322" t="s">
        <v>262</v>
      </c>
      <c r="Y82" s="323"/>
      <c r="AG82" s="52"/>
      <c r="AH82" s="52"/>
      <c r="AI82" s="52"/>
      <c r="AJ82" s="52"/>
      <c r="AK82" s="52"/>
      <c r="AL82" s="52"/>
      <c r="AM82" s="52"/>
      <c r="AN82" s="52"/>
      <c r="AO82" s="52"/>
      <c r="AP82" s="52"/>
      <c r="AQ82" s="52"/>
      <c r="AR82" s="52"/>
      <c r="AS82" s="52"/>
      <c r="AT82" s="52"/>
      <c r="AU82" s="52"/>
      <c r="AV82" s="52"/>
      <c r="AW82" s="52"/>
    </row>
    <row r="83" spans="1:49" ht="12.75" customHeight="1" thickBot="1" x14ac:dyDescent="0.25">
      <c r="A83" s="192" t="s">
        <v>2578</v>
      </c>
      <c r="B83" s="241"/>
      <c r="C83" s="136">
        <v>1160</v>
      </c>
      <c r="D83" s="241"/>
      <c r="E83" s="136">
        <v>1180</v>
      </c>
      <c r="F83" s="241"/>
      <c r="G83" s="136">
        <v>1200</v>
      </c>
      <c r="H83" s="241"/>
      <c r="I83" s="136">
        <v>1220</v>
      </c>
      <c r="J83" s="241"/>
      <c r="K83" s="136">
        <v>1240</v>
      </c>
      <c r="L83" s="241"/>
      <c r="M83" s="136">
        <v>1260</v>
      </c>
      <c r="N83" s="241"/>
      <c r="O83" s="235" t="s">
        <v>2674</v>
      </c>
      <c r="P83" s="241"/>
      <c r="Q83" s="236" t="s">
        <v>2674</v>
      </c>
      <c r="R83" s="242"/>
      <c r="S83" s="136">
        <v>1320</v>
      </c>
      <c r="T83" s="242"/>
      <c r="U83" s="136">
        <v>1340</v>
      </c>
      <c r="V83" s="242"/>
      <c r="W83" s="136">
        <v>1360</v>
      </c>
      <c r="X83" s="242"/>
      <c r="Y83" s="136">
        <v>1380</v>
      </c>
      <c r="AG83" s="52"/>
      <c r="AH83" s="52"/>
      <c r="AI83" s="52"/>
      <c r="AJ83" s="52"/>
      <c r="AK83" s="52"/>
      <c r="AL83" s="52"/>
      <c r="AM83" s="52"/>
      <c r="AN83" s="52"/>
      <c r="AO83" s="52"/>
      <c r="AP83" s="52"/>
      <c r="AQ83" s="52"/>
      <c r="AR83" s="52"/>
      <c r="AS83" s="52"/>
      <c r="AT83" s="52"/>
      <c r="AU83" s="52"/>
      <c r="AV83" s="52"/>
      <c r="AW83" s="52"/>
    </row>
    <row r="84" spans="1:49" ht="12.75" customHeight="1" thickBot="1" x14ac:dyDescent="0.25">
      <c r="A84" s="191" t="s">
        <v>2056</v>
      </c>
      <c r="B84" s="99"/>
      <c r="C84" s="137" t="str">
        <f>Datenbank!B$102</f>
        <v/>
      </c>
      <c r="D84" s="99"/>
      <c r="E84" s="137" t="str">
        <f>Datenbank!D$102</f>
        <v/>
      </c>
      <c r="F84" s="99"/>
      <c r="G84" s="137" t="str">
        <f>Datenbank!F$102</f>
        <v/>
      </c>
      <c r="H84" s="99"/>
      <c r="I84" s="137" t="str">
        <f>Datenbank!H$102</f>
        <v/>
      </c>
      <c r="J84" s="99"/>
      <c r="K84" s="189" t="str">
        <f>Datenbank!J$102</f>
        <v/>
      </c>
      <c r="L84" s="99"/>
      <c r="M84" s="189" t="str">
        <f>Datenbank!L$102</f>
        <v/>
      </c>
      <c r="N84" s="99"/>
      <c r="O84" s="244" t="s">
        <v>1466</v>
      </c>
      <c r="P84" s="99"/>
      <c r="Q84" s="243" t="s">
        <v>1466</v>
      </c>
      <c r="R84" s="164"/>
      <c r="S84" s="189" t="str">
        <f>Datenbank!R$102</f>
        <v/>
      </c>
      <c r="T84" s="164"/>
      <c r="U84" s="189" t="str">
        <f>Datenbank!T$102</f>
        <v/>
      </c>
      <c r="V84" s="164"/>
      <c r="W84" s="189" t="str">
        <f>Datenbank!V$102</f>
        <v/>
      </c>
      <c r="X84" s="164"/>
      <c r="Y84" s="189" t="str">
        <f>Datenbank!X$102</f>
        <v/>
      </c>
      <c r="AG84" s="52"/>
      <c r="AH84" s="52"/>
      <c r="AI84" s="52"/>
      <c r="AJ84" s="52"/>
      <c r="AK84" s="52"/>
      <c r="AL84" s="52"/>
      <c r="AM84" s="52"/>
      <c r="AN84" s="52"/>
      <c r="AO84" s="52"/>
      <c r="AP84" s="52"/>
      <c r="AQ84" s="52"/>
      <c r="AR84" s="52"/>
      <c r="AS84" s="52"/>
      <c r="AT84" s="52"/>
      <c r="AU84" s="52"/>
      <c r="AV84" s="52"/>
      <c r="AW84" s="52"/>
    </row>
    <row r="85" spans="1:49" ht="3" customHeight="1" x14ac:dyDescent="0.2">
      <c r="AG85" s="52"/>
      <c r="AH85" s="52"/>
      <c r="AI85" s="52"/>
      <c r="AJ85" s="52"/>
      <c r="AK85" s="52"/>
      <c r="AL85" s="52"/>
      <c r="AM85" s="52"/>
      <c r="AN85" s="52"/>
      <c r="AO85" s="52"/>
      <c r="AP85" s="52"/>
      <c r="AQ85" s="52"/>
      <c r="AR85" s="52"/>
      <c r="AS85" s="52"/>
      <c r="AT85" s="52"/>
      <c r="AU85" s="52"/>
      <c r="AV85" s="52"/>
      <c r="AW85" s="52"/>
    </row>
    <row r="86" spans="1:49" ht="3" customHeight="1" x14ac:dyDescent="0.2">
      <c r="AG86" s="52"/>
      <c r="AH86" s="52"/>
      <c r="AI86" s="52"/>
      <c r="AJ86" s="52"/>
      <c r="AK86" s="52"/>
      <c r="AL86" s="52"/>
      <c r="AM86" s="52"/>
      <c r="AN86" s="52"/>
      <c r="AO86" s="52"/>
      <c r="AP86" s="52"/>
      <c r="AQ86" s="52"/>
      <c r="AR86" s="52"/>
      <c r="AS86" s="52"/>
      <c r="AT86" s="52"/>
      <c r="AU86" s="52"/>
      <c r="AV86" s="52"/>
      <c r="AW86" s="52"/>
    </row>
    <row r="87" spans="1:49" customFormat="1" ht="3" customHeight="1" thickBo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49" s="268" customFormat="1" ht="11.1" customHeight="1" thickBot="1" x14ac:dyDescent="0.25">
      <c r="A88" s="269"/>
      <c r="B88" s="286"/>
      <c r="C88" s="284"/>
      <c r="D88" s="284"/>
      <c r="E88" s="285"/>
      <c r="F88" s="286" t="s">
        <v>1</v>
      </c>
      <c r="G88" s="284"/>
      <c r="H88" s="284"/>
      <c r="I88" s="284"/>
      <c r="J88" s="284"/>
      <c r="K88" s="284"/>
      <c r="L88" s="284"/>
      <c r="M88" s="285"/>
      <c r="N88" s="283" t="s">
        <v>493</v>
      </c>
      <c r="O88" s="284"/>
      <c r="P88" s="284"/>
      <c r="Q88" s="284"/>
      <c r="R88" s="284"/>
      <c r="S88" s="284"/>
      <c r="T88" s="284"/>
      <c r="U88" s="284"/>
      <c r="V88" s="284"/>
      <c r="W88" s="284"/>
      <c r="X88" s="284"/>
      <c r="Y88" s="285"/>
      <c r="AG88" s="270"/>
      <c r="AH88" s="270"/>
      <c r="AI88" s="270"/>
      <c r="AJ88" s="270"/>
      <c r="AK88" s="270"/>
      <c r="AL88" s="270"/>
      <c r="AM88" s="270"/>
      <c r="AN88" s="270"/>
      <c r="AO88" s="270"/>
      <c r="AP88" s="270"/>
      <c r="AQ88" s="270"/>
      <c r="AR88" s="270"/>
      <c r="AS88" s="270"/>
      <c r="AT88" s="270"/>
      <c r="AU88" s="270"/>
      <c r="AV88" s="270"/>
      <c r="AW88" s="270"/>
    </row>
    <row r="89" spans="1:49" customFormat="1" ht="13.5" customHeight="1" thickBot="1" x14ac:dyDescent="0.25">
      <c r="A89" s="7" t="s">
        <v>575</v>
      </c>
      <c r="B89" s="190"/>
      <c r="C89" s="188"/>
      <c r="D89" s="182"/>
      <c r="E89" s="181"/>
      <c r="F89" s="37"/>
      <c r="G89" s="38"/>
      <c r="H89" s="35"/>
      <c r="I89" s="41"/>
      <c r="J89" s="35"/>
      <c r="K89" s="41"/>
      <c r="L89" s="35"/>
      <c r="M89" s="41"/>
      <c r="N89" s="129" t="s">
        <v>492</v>
      </c>
      <c r="O89" s="41"/>
      <c r="P89" s="318" t="s">
        <v>494</v>
      </c>
      <c r="Q89" s="320"/>
      <c r="R89" s="318" t="s">
        <v>495</v>
      </c>
      <c r="S89" s="319"/>
      <c r="T89" s="320"/>
      <c r="U89" s="41"/>
      <c r="V89" s="318" t="s">
        <v>496</v>
      </c>
      <c r="W89" s="319"/>
      <c r="X89" s="319"/>
      <c r="Y89" s="320"/>
      <c r="Z89" s="4"/>
    </row>
    <row r="90" spans="1:49" ht="60" customHeight="1" thickBot="1" x14ac:dyDescent="0.25">
      <c r="A90" s="193" t="s">
        <v>2058</v>
      </c>
      <c r="B90" s="183"/>
      <c r="C90" s="183"/>
      <c r="D90" s="183"/>
      <c r="E90" s="183"/>
      <c r="F90" s="102"/>
      <c r="G90" s="102"/>
      <c r="H90" s="102"/>
      <c r="I90" s="102"/>
      <c r="J90" s="102"/>
      <c r="K90" s="102"/>
      <c r="L90" s="102"/>
      <c r="M90" s="102"/>
      <c r="N90" s="102"/>
      <c r="O90" s="102"/>
      <c r="P90" s="102"/>
      <c r="Q90" s="102"/>
      <c r="R90" s="102"/>
      <c r="S90" s="102"/>
      <c r="T90" s="139"/>
      <c r="U90" s="139"/>
      <c r="V90" s="102"/>
      <c r="W90" s="102"/>
      <c r="X90" s="102"/>
      <c r="Y90" s="102"/>
      <c r="AG90" s="52"/>
      <c r="AH90" s="52"/>
      <c r="AI90" s="52"/>
      <c r="AJ90" s="52"/>
      <c r="AK90" s="52"/>
      <c r="AL90" s="52"/>
      <c r="AM90" s="52"/>
      <c r="AN90" s="52"/>
      <c r="AO90" s="52"/>
      <c r="AP90" s="52"/>
      <c r="AQ90" s="52"/>
      <c r="AR90" s="52"/>
      <c r="AS90" s="52"/>
      <c r="AT90" s="52"/>
      <c r="AU90" s="52"/>
      <c r="AV90" s="52"/>
      <c r="AW90" s="52"/>
    </row>
    <row r="91" spans="1:49" ht="13.5" thickBot="1" x14ac:dyDescent="0.25">
      <c r="A91" s="7" t="s">
        <v>499</v>
      </c>
      <c r="B91" s="329" t="str">
        <f>Datenbank!$A1400</f>
        <v>Frei 1400</v>
      </c>
      <c r="C91" s="425"/>
      <c r="D91" s="329" t="str">
        <f>Datenbank!$A1420</f>
        <v>Frei 1420</v>
      </c>
      <c r="E91" s="425"/>
      <c r="F91" s="315" t="str">
        <f>Datenbank!$A1440</f>
        <v>Durchf. RU</v>
      </c>
      <c r="G91" s="333"/>
      <c r="H91" s="315" t="str">
        <f>Datenbank!$A1460</f>
        <v>Durchf. LU/RO</v>
      </c>
      <c r="I91" s="333"/>
      <c r="J91" s="315" t="str">
        <f>Datenbank!$A1480</f>
        <v>Durchf. LO/RU</v>
      </c>
      <c r="K91" s="333"/>
      <c r="L91" s="315" t="str">
        <f>Datenbank!$A1500</f>
        <v>Durchf. LU</v>
      </c>
      <c r="M91" s="333"/>
      <c r="N91" s="315" t="str">
        <f>Datenbank!$A1520</f>
        <v>Blindpl. 4TE</v>
      </c>
      <c r="O91" s="333"/>
      <c r="P91" s="315" t="str">
        <f>Datenbank!$A1540</f>
        <v>Blindpl. 8TE</v>
      </c>
      <c r="Q91" s="333"/>
      <c r="R91" s="315" t="str">
        <f>Datenbank!$A1560</f>
        <v>Blindpl. 12TE</v>
      </c>
      <c r="S91" s="321"/>
      <c r="T91" s="325" t="str">
        <f>Datenbank!$A1580</f>
        <v>Frei 1580</v>
      </c>
      <c r="U91" s="326"/>
      <c r="V91" s="324" t="str">
        <f>Datenbank!$A1600</f>
        <v>Blindpl. 16TE</v>
      </c>
      <c r="W91" s="321"/>
      <c r="X91" s="325" t="str">
        <f>Datenbank!$A1620</f>
        <v>Frei 1620</v>
      </c>
      <c r="Y91" s="326"/>
      <c r="AG91" s="52"/>
      <c r="AH91" s="52"/>
      <c r="AI91" s="52"/>
      <c r="AJ91" s="52"/>
      <c r="AK91" s="52"/>
      <c r="AL91" s="52"/>
      <c r="AM91" s="52"/>
      <c r="AN91" s="52"/>
      <c r="AO91" s="52"/>
      <c r="AP91" s="52"/>
      <c r="AQ91" s="52"/>
      <c r="AR91" s="52"/>
      <c r="AS91" s="52"/>
      <c r="AT91" s="52"/>
      <c r="AU91" s="52"/>
      <c r="AV91" s="52"/>
      <c r="AW91" s="52"/>
    </row>
    <row r="92" spans="1:49" ht="12.75" customHeight="1" thickBot="1" x14ac:dyDescent="0.25">
      <c r="A92" s="191" t="s">
        <v>2057</v>
      </c>
      <c r="B92" s="322" t="s">
        <v>262</v>
      </c>
      <c r="C92" s="323"/>
      <c r="D92" s="322" t="s">
        <v>262</v>
      </c>
      <c r="E92" s="323"/>
      <c r="F92" s="322" t="s">
        <v>1429</v>
      </c>
      <c r="G92" s="323"/>
      <c r="H92" s="322" t="s">
        <v>1426</v>
      </c>
      <c r="I92" s="323"/>
      <c r="J92" s="322" t="s">
        <v>1427</v>
      </c>
      <c r="K92" s="323"/>
      <c r="L92" s="322" t="s">
        <v>1428</v>
      </c>
      <c r="M92" s="323"/>
      <c r="N92" s="322" t="s">
        <v>571</v>
      </c>
      <c r="O92" s="323"/>
      <c r="P92" s="322" t="s">
        <v>572</v>
      </c>
      <c r="Q92" s="323"/>
      <c r="R92" s="322" t="s">
        <v>573</v>
      </c>
      <c r="S92" s="323"/>
      <c r="T92" s="334"/>
      <c r="U92" s="335"/>
      <c r="V92" s="322" t="s">
        <v>574</v>
      </c>
      <c r="W92" s="323"/>
      <c r="X92" s="322"/>
      <c r="Y92" s="323"/>
      <c r="AG92" s="52"/>
      <c r="AH92" s="52"/>
      <c r="AI92" s="52"/>
      <c r="AJ92" s="52"/>
      <c r="AK92" s="52"/>
      <c r="AL92" s="52"/>
      <c r="AM92" s="52"/>
      <c r="AN92" s="52"/>
      <c r="AO92" s="52"/>
      <c r="AP92" s="52"/>
      <c r="AQ92" s="52"/>
      <c r="AR92" s="52"/>
      <c r="AS92" s="52"/>
      <c r="AT92" s="52"/>
      <c r="AU92" s="52"/>
      <c r="AV92" s="52"/>
      <c r="AW92" s="52"/>
    </row>
    <row r="93" spans="1:49" ht="12.75" customHeight="1" thickBot="1" x14ac:dyDescent="0.25">
      <c r="A93" s="192" t="s">
        <v>2578</v>
      </c>
      <c r="B93" s="242"/>
      <c r="C93" s="136">
        <v>1400</v>
      </c>
      <c r="D93" s="242"/>
      <c r="E93" s="136">
        <v>1420</v>
      </c>
      <c r="F93" s="241"/>
      <c r="G93" s="136">
        <v>1440</v>
      </c>
      <c r="H93" s="241"/>
      <c r="I93" s="136">
        <v>1460</v>
      </c>
      <c r="J93" s="241"/>
      <c r="K93" s="136">
        <v>1480</v>
      </c>
      <c r="L93" s="241"/>
      <c r="M93" s="136">
        <v>1500</v>
      </c>
      <c r="N93" s="241"/>
      <c r="O93" s="136">
        <v>1520</v>
      </c>
      <c r="P93" s="241"/>
      <c r="Q93" s="136">
        <v>1540</v>
      </c>
      <c r="R93" s="241"/>
      <c r="S93" s="136">
        <v>1560</v>
      </c>
      <c r="T93" s="151"/>
      <c r="U93" s="136">
        <v>1580</v>
      </c>
      <c r="V93" s="241"/>
      <c r="W93" s="136">
        <v>1600</v>
      </c>
      <c r="X93" s="151"/>
      <c r="Y93" s="136">
        <v>1620</v>
      </c>
      <c r="AG93" s="52"/>
      <c r="AH93" s="52"/>
      <c r="AI93" s="52"/>
      <c r="AJ93" s="52"/>
      <c r="AK93" s="52"/>
      <c r="AL93" s="52"/>
      <c r="AM93" s="52"/>
      <c r="AN93" s="52"/>
      <c r="AO93" s="52"/>
      <c r="AP93" s="52"/>
      <c r="AQ93" s="52"/>
      <c r="AR93" s="52"/>
      <c r="AS93" s="52"/>
      <c r="AT93" s="52"/>
      <c r="AU93" s="52"/>
      <c r="AV93" s="52"/>
      <c r="AW93" s="52"/>
    </row>
    <row r="94" spans="1:49" ht="12.75" customHeight="1" thickBot="1" x14ac:dyDescent="0.25">
      <c r="A94" s="191" t="s">
        <v>2056</v>
      </c>
      <c r="B94" s="164"/>
      <c r="C94" s="189" t="str">
        <f>Datenbank!B$122</f>
        <v/>
      </c>
      <c r="D94" s="164"/>
      <c r="E94" s="189" t="str">
        <f>Datenbank!D$122</f>
        <v/>
      </c>
      <c r="F94" s="164"/>
      <c r="G94" s="137" t="str">
        <f>Datenbank!F$122</f>
        <v>N</v>
      </c>
      <c r="H94" s="164"/>
      <c r="I94" s="137" t="str">
        <f>Datenbank!H$122</f>
        <v>N</v>
      </c>
      <c r="J94" s="164"/>
      <c r="K94" s="137" t="str">
        <f>Datenbank!J$122</f>
        <v>N</v>
      </c>
      <c r="L94" s="164"/>
      <c r="M94" s="137" t="str">
        <f>Datenbank!L$122</f>
        <v>N</v>
      </c>
      <c r="N94" s="164"/>
      <c r="O94" s="137" t="str">
        <f>Datenbank!N$122</f>
        <v>N</v>
      </c>
      <c r="P94" s="164"/>
      <c r="Q94" s="137" t="str">
        <f>Datenbank!P$122</f>
        <v>N</v>
      </c>
      <c r="R94" s="164"/>
      <c r="S94" s="137" t="str">
        <f>Datenbank!R$122</f>
        <v>N</v>
      </c>
      <c r="T94" s="72"/>
      <c r="U94" s="137" t="str">
        <f>Datenbank!T$122</f>
        <v/>
      </c>
      <c r="V94" s="164"/>
      <c r="W94" s="137" t="str">
        <f>Datenbank!V$122</f>
        <v>N</v>
      </c>
      <c r="X94" s="72"/>
      <c r="Y94" s="137" t="str">
        <f>Datenbank!X$122</f>
        <v/>
      </c>
      <c r="AG94" s="52"/>
      <c r="AH94" s="52"/>
      <c r="AI94" s="52"/>
      <c r="AJ94" s="52"/>
      <c r="AK94" s="52"/>
      <c r="AL94" s="52"/>
      <c r="AM94" s="52"/>
      <c r="AN94" s="52"/>
      <c r="AO94" s="52"/>
      <c r="AP94" s="52"/>
      <c r="AQ94" s="52"/>
      <c r="AR94" s="52"/>
      <c r="AS94" s="52"/>
      <c r="AT94" s="52"/>
      <c r="AU94" s="52"/>
      <c r="AV94" s="52"/>
      <c r="AW94" s="52"/>
    </row>
    <row r="95" spans="1:49" ht="3" customHeight="1" x14ac:dyDescent="0.2">
      <c r="T95" s="138"/>
      <c r="X95" s="138"/>
      <c r="AG95" s="52"/>
      <c r="AH95" s="52"/>
      <c r="AI95" s="52"/>
      <c r="AJ95" s="52"/>
      <c r="AK95" s="52"/>
      <c r="AL95" s="52"/>
      <c r="AM95" s="52"/>
      <c r="AN95" s="52"/>
      <c r="AO95" s="52"/>
      <c r="AP95" s="52"/>
      <c r="AQ95" s="52"/>
      <c r="AR95" s="52"/>
      <c r="AS95" s="52"/>
      <c r="AT95" s="52"/>
      <c r="AU95" s="52"/>
      <c r="AV95" s="52"/>
      <c r="AW95" s="52"/>
    </row>
    <row r="96" spans="1:49" ht="3" customHeight="1" x14ac:dyDescent="0.2">
      <c r="T96" s="138"/>
      <c r="X96" s="138"/>
      <c r="AG96" s="52"/>
      <c r="AH96" s="52"/>
      <c r="AI96" s="52"/>
      <c r="AJ96" s="52"/>
      <c r="AK96" s="52"/>
      <c r="AL96" s="52"/>
      <c r="AM96" s="52"/>
      <c r="AN96" s="52"/>
      <c r="AO96" s="52"/>
      <c r="AP96" s="52"/>
      <c r="AQ96" s="52"/>
      <c r="AR96" s="52"/>
      <c r="AS96" s="52"/>
      <c r="AT96" s="52"/>
      <c r="AU96" s="52"/>
      <c r="AV96" s="52"/>
      <c r="AW96" s="52"/>
    </row>
    <row r="97" spans="1:49" ht="3" customHeight="1" thickBot="1" x14ac:dyDescent="0.25">
      <c r="AG97" s="52"/>
      <c r="AH97" s="52"/>
      <c r="AI97" s="52"/>
      <c r="AJ97" s="52"/>
      <c r="AK97" s="52"/>
      <c r="AL97" s="52"/>
      <c r="AM97" s="52"/>
      <c r="AN97" s="52"/>
      <c r="AO97" s="52"/>
      <c r="AP97" s="52"/>
      <c r="AQ97" s="52"/>
      <c r="AR97" s="52"/>
      <c r="AS97" s="52"/>
      <c r="AT97" s="52"/>
      <c r="AU97" s="52"/>
      <c r="AV97" s="52"/>
      <c r="AW97" s="52"/>
    </row>
    <row r="98" spans="1:49" s="268" customFormat="1" ht="11.1" customHeight="1" thickBot="1" x14ac:dyDescent="0.25">
      <c r="A98" s="287" t="s">
        <v>1796</v>
      </c>
      <c r="B98" s="288" t="s">
        <v>501</v>
      </c>
      <c r="C98" s="289" t="s">
        <v>1650</v>
      </c>
      <c r="D98" s="289"/>
      <c r="E98" s="289"/>
      <c r="F98" s="423" t="s">
        <v>74</v>
      </c>
      <c r="G98" s="424"/>
      <c r="H98" s="288" t="s">
        <v>2580</v>
      </c>
      <c r="I98" s="289" t="s">
        <v>73</v>
      </c>
      <c r="J98" s="289"/>
      <c r="K98" s="289"/>
      <c r="L98" s="423" t="s">
        <v>74</v>
      </c>
      <c r="M98" s="424"/>
      <c r="N98" s="288" t="s">
        <v>523</v>
      </c>
      <c r="O98" s="289" t="s">
        <v>2358</v>
      </c>
      <c r="P98" s="290"/>
      <c r="Q98" s="291"/>
      <c r="R98" s="288" t="s">
        <v>1578</v>
      </c>
      <c r="S98" s="292"/>
      <c r="T98" s="288" t="s">
        <v>1982</v>
      </c>
      <c r="U98" s="289"/>
      <c r="V98" s="290" t="s">
        <v>1650</v>
      </c>
      <c r="W98" s="293"/>
      <c r="X98" s="288" t="s">
        <v>1864</v>
      </c>
      <c r="Y98" s="292"/>
      <c r="AG98" s="270"/>
      <c r="AH98" s="270"/>
      <c r="AI98" s="270"/>
      <c r="AJ98" s="270"/>
      <c r="AK98" s="270"/>
      <c r="AL98" s="270"/>
      <c r="AM98" s="270"/>
      <c r="AN98" s="270"/>
      <c r="AO98" s="270"/>
      <c r="AP98" s="270"/>
      <c r="AQ98" s="270"/>
      <c r="AR98" s="270"/>
      <c r="AS98" s="270"/>
      <c r="AT98" s="270"/>
      <c r="AU98" s="270"/>
      <c r="AV98" s="270"/>
      <c r="AW98" s="270"/>
    </row>
    <row r="99" spans="1:49" ht="13.5" thickBot="1" x14ac:dyDescent="0.25">
      <c r="A99" s="7" t="s">
        <v>753</v>
      </c>
      <c r="B99" s="304" t="s">
        <v>2648</v>
      </c>
      <c r="C99" s="305"/>
      <c r="D99" s="304" t="s">
        <v>2647</v>
      </c>
      <c r="E99" s="305"/>
      <c r="F99" s="304" t="s">
        <v>1685</v>
      </c>
      <c r="G99" s="305"/>
      <c r="H99" s="126" t="s">
        <v>2581</v>
      </c>
      <c r="I99" s="38"/>
      <c r="J99" s="315" t="s">
        <v>2582</v>
      </c>
      <c r="K99" s="316"/>
      <c r="L99" s="315" t="s">
        <v>2584</v>
      </c>
      <c r="M99" s="316"/>
      <c r="N99" s="178" t="s">
        <v>2301</v>
      </c>
      <c r="O99" s="38"/>
      <c r="Q99" s="201"/>
      <c r="R99" s="200" t="s">
        <v>2088</v>
      </c>
      <c r="S99" s="199"/>
      <c r="T99" s="304" t="s">
        <v>1984</v>
      </c>
      <c r="U99" s="317"/>
      <c r="V99" s="305"/>
      <c r="W99" s="178"/>
      <c r="X99" s="195" t="s">
        <v>2089</v>
      </c>
      <c r="Y99" s="41"/>
      <c r="AG99" s="52"/>
      <c r="AH99" s="52"/>
      <c r="AI99" s="52"/>
      <c r="AJ99" s="52"/>
      <c r="AK99" s="52"/>
      <c r="AL99" s="52"/>
      <c r="AM99" s="52"/>
      <c r="AN99" s="52"/>
      <c r="AO99" s="52"/>
      <c r="AP99" s="52"/>
      <c r="AQ99" s="52"/>
      <c r="AR99" s="52"/>
      <c r="AS99" s="52"/>
      <c r="AT99" s="52"/>
      <c r="AU99" s="52"/>
      <c r="AV99" s="52"/>
      <c r="AW99" s="52"/>
    </row>
    <row r="100" spans="1:49" ht="60" customHeight="1" thickBot="1" x14ac:dyDescent="0.25">
      <c r="A100" s="306" t="s">
        <v>1298</v>
      </c>
      <c r="B100" s="102"/>
      <c r="C100" s="102"/>
      <c r="D100" s="102"/>
      <c r="E100" s="102"/>
      <c r="F100" s="102"/>
      <c r="G100" s="102"/>
      <c r="H100" s="102"/>
      <c r="I100" s="102"/>
      <c r="J100" s="102"/>
      <c r="K100" s="102"/>
      <c r="L100" s="102"/>
      <c r="M100" s="102"/>
      <c r="N100" s="102"/>
      <c r="O100" s="102"/>
      <c r="P100" s="102"/>
      <c r="Q100" s="198"/>
      <c r="R100" s="198"/>
      <c r="S100" s="198"/>
      <c r="T100" s="102"/>
      <c r="U100" s="102"/>
      <c r="V100" s="102"/>
      <c r="W100" s="198"/>
      <c r="X100" s="198"/>
      <c r="Y100" s="198"/>
      <c r="AG100" s="52"/>
      <c r="AH100" s="52"/>
      <c r="AI100" s="52"/>
      <c r="AJ100" s="52"/>
      <c r="AK100" s="52"/>
      <c r="AL100" s="52"/>
      <c r="AM100" s="52"/>
      <c r="AN100" s="52"/>
      <c r="AO100" s="52"/>
      <c r="AP100" s="52"/>
      <c r="AQ100" s="52"/>
      <c r="AR100" s="52"/>
      <c r="AS100" s="52"/>
      <c r="AT100" s="52"/>
      <c r="AU100" s="52"/>
      <c r="AV100" s="52"/>
      <c r="AW100" s="52"/>
    </row>
    <row r="101" spans="1:49" x14ac:dyDescent="0.2">
      <c r="A101" s="307"/>
      <c r="B101" s="309" t="s">
        <v>1795</v>
      </c>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1"/>
      <c r="AG101" s="52"/>
      <c r="AH101" s="52"/>
      <c r="AI101" s="52"/>
      <c r="AJ101" s="52"/>
      <c r="AK101" s="52"/>
      <c r="AL101" s="52"/>
      <c r="AM101" s="52"/>
      <c r="AN101" s="52"/>
      <c r="AO101" s="52"/>
      <c r="AP101" s="52"/>
      <c r="AQ101" s="52"/>
      <c r="AR101" s="52"/>
      <c r="AS101" s="52"/>
      <c r="AT101" s="52"/>
      <c r="AU101" s="52"/>
      <c r="AV101" s="52"/>
      <c r="AW101" s="52"/>
    </row>
    <row r="102" spans="1:49" ht="13.5" thickBot="1" x14ac:dyDescent="0.25">
      <c r="A102" s="308"/>
      <c r="B102" s="312"/>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4"/>
      <c r="AG102" s="52"/>
      <c r="AH102" s="52"/>
      <c r="AI102" s="52"/>
      <c r="AJ102" s="52"/>
      <c r="AK102" s="52"/>
      <c r="AL102" s="52"/>
      <c r="AM102" s="52"/>
      <c r="AN102" s="52"/>
      <c r="AO102" s="52"/>
      <c r="AP102" s="52"/>
      <c r="AQ102" s="52"/>
      <c r="AR102" s="52"/>
      <c r="AS102" s="52"/>
      <c r="AT102" s="52"/>
      <c r="AU102" s="52"/>
      <c r="AV102" s="52"/>
      <c r="AW102" s="52"/>
    </row>
    <row r="103" spans="1:49" ht="13.5" thickBot="1" x14ac:dyDescent="0.25">
      <c r="B103" s="5"/>
      <c r="C103" s="5"/>
      <c r="D103" s="5"/>
      <c r="E103" s="5"/>
      <c r="F103" s="5"/>
      <c r="G103" s="5"/>
      <c r="H103" s="5"/>
      <c r="I103" s="5"/>
      <c r="J103" s="5"/>
      <c r="K103" s="5"/>
      <c r="AG103" s="52"/>
      <c r="AH103" s="52"/>
      <c r="AI103" s="52"/>
      <c r="AJ103" s="52"/>
      <c r="AK103" s="52"/>
      <c r="AL103" s="52"/>
      <c r="AM103" s="52"/>
      <c r="AN103" s="52"/>
      <c r="AO103" s="52"/>
      <c r="AP103" s="52"/>
      <c r="AQ103" s="52"/>
      <c r="AR103" s="52"/>
      <c r="AS103" s="52"/>
      <c r="AT103" s="52"/>
      <c r="AU103" s="52"/>
      <c r="AV103" s="52"/>
      <c r="AW103" s="52"/>
    </row>
    <row r="104" spans="1:49" s="268" customFormat="1" ht="11.1" customHeight="1" thickBot="1" x14ac:dyDescent="0.25">
      <c r="A104" s="287" t="s">
        <v>1796</v>
      </c>
      <c r="B104" s="288" t="s">
        <v>186</v>
      </c>
      <c r="C104" s="290"/>
      <c r="D104" s="296" t="s">
        <v>2651</v>
      </c>
      <c r="E104" s="289"/>
      <c r="F104" s="289"/>
      <c r="G104" s="289"/>
      <c r="H104" s="289"/>
      <c r="I104" s="289"/>
      <c r="J104" s="289"/>
      <c r="K104" s="289"/>
      <c r="L104" s="289"/>
      <c r="M104" s="289"/>
      <c r="N104" s="289"/>
      <c r="O104" s="289"/>
      <c r="P104" s="289"/>
      <c r="Q104" s="289"/>
      <c r="R104" s="289"/>
      <c r="S104" s="289"/>
      <c r="T104" s="289"/>
      <c r="U104" s="289"/>
      <c r="V104" s="289"/>
      <c r="W104" s="289"/>
      <c r="X104" s="289"/>
      <c r="Y104" s="292"/>
      <c r="AG104" s="270"/>
      <c r="AH104" s="270"/>
      <c r="AI104" s="270"/>
      <c r="AJ104" s="270"/>
      <c r="AK104" s="270"/>
      <c r="AL104" s="270"/>
      <c r="AM104" s="270"/>
      <c r="AN104" s="270"/>
      <c r="AO104" s="270"/>
      <c r="AP104" s="270"/>
      <c r="AQ104" s="270"/>
      <c r="AR104" s="270"/>
      <c r="AS104" s="270"/>
      <c r="AT104" s="270"/>
      <c r="AU104" s="270"/>
      <c r="AV104" s="270"/>
      <c r="AW104" s="270"/>
    </row>
    <row r="105" spans="1:49" ht="13.5" thickBot="1" x14ac:dyDescent="0.25">
      <c r="A105" s="7" t="s">
        <v>753</v>
      </c>
      <c r="B105" s="304" t="s">
        <v>196</v>
      </c>
      <c r="C105" s="305"/>
      <c r="D105" s="304"/>
      <c r="E105" s="305"/>
      <c r="F105" s="304"/>
      <c r="G105" s="305"/>
      <c r="H105" s="126"/>
      <c r="I105" s="38"/>
      <c r="J105" s="315"/>
      <c r="K105" s="316"/>
      <c r="L105" s="315"/>
      <c r="M105" s="316"/>
      <c r="N105" s="178"/>
      <c r="O105" s="38"/>
      <c r="Q105" s="201"/>
      <c r="R105" s="200"/>
      <c r="S105" s="199"/>
      <c r="T105" s="304"/>
      <c r="U105" s="317"/>
      <c r="V105" s="305"/>
      <c r="W105" s="178"/>
      <c r="X105" s="195"/>
      <c r="Y105" s="41"/>
      <c r="AG105" s="52"/>
      <c r="AH105" s="52"/>
      <c r="AI105" s="52"/>
      <c r="AJ105" s="52"/>
      <c r="AK105" s="52"/>
      <c r="AL105" s="52"/>
      <c r="AM105" s="52"/>
      <c r="AN105" s="52"/>
      <c r="AO105" s="52"/>
      <c r="AP105" s="52"/>
      <c r="AQ105" s="52"/>
      <c r="AR105" s="52"/>
      <c r="AS105" s="52"/>
      <c r="AT105" s="52"/>
      <c r="AU105" s="52"/>
      <c r="AV105" s="52"/>
      <c r="AW105" s="52"/>
    </row>
    <row r="106" spans="1:49" ht="60" customHeight="1" thickBot="1" x14ac:dyDescent="0.25">
      <c r="A106" s="306" t="s">
        <v>1298</v>
      </c>
      <c r="B106" s="102"/>
      <c r="C106" s="233" t="s">
        <v>1861</v>
      </c>
      <c r="D106" s="102"/>
      <c r="E106" s="102"/>
      <c r="F106" s="102"/>
      <c r="G106" s="102"/>
      <c r="H106" s="102"/>
      <c r="I106" s="102"/>
      <c r="J106" s="102"/>
      <c r="K106" s="102"/>
      <c r="L106" s="102"/>
      <c r="M106" s="102"/>
      <c r="N106" s="102"/>
      <c r="O106" s="102"/>
      <c r="P106" s="102"/>
      <c r="Q106" s="198"/>
      <c r="R106" s="198"/>
      <c r="S106" s="198"/>
      <c r="T106" s="102"/>
      <c r="U106" s="102"/>
      <c r="V106" s="102"/>
      <c r="W106" s="198"/>
      <c r="X106" s="198"/>
      <c r="Y106" s="198"/>
      <c r="AG106" s="52"/>
      <c r="AH106" s="52"/>
      <c r="AI106" s="52"/>
      <c r="AJ106" s="52"/>
      <c r="AK106" s="52"/>
      <c r="AL106" s="52"/>
      <c r="AM106" s="52"/>
      <c r="AN106" s="52"/>
      <c r="AO106" s="52"/>
      <c r="AP106" s="52"/>
      <c r="AQ106" s="52"/>
      <c r="AR106" s="52"/>
      <c r="AS106" s="52"/>
      <c r="AT106" s="52"/>
      <c r="AU106" s="52"/>
      <c r="AV106" s="52"/>
      <c r="AW106" s="52"/>
    </row>
    <row r="107" spans="1:49" ht="12.75" customHeight="1" x14ac:dyDescent="0.2">
      <c r="A107" s="307"/>
      <c r="B107" s="309" t="s">
        <v>1795</v>
      </c>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1"/>
      <c r="AG107" s="52"/>
      <c r="AH107" s="52"/>
      <c r="AI107" s="52"/>
      <c r="AJ107" s="52"/>
      <c r="AK107" s="52"/>
      <c r="AL107" s="52"/>
      <c r="AM107" s="52"/>
      <c r="AN107" s="52"/>
      <c r="AO107" s="52"/>
      <c r="AP107" s="52"/>
      <c r="AQ107" s="52"/>
      <c r="AR107" s="52"/>
      <c r="AS107" s="52"/>
      <c r="AT107" s="52"/>
      <c r="AU107" s="52"/>
      <c r="AV107" s="52"/>
      <c r="AW107" s="52"/>
    </row>
    <row r="108" spans="1:49" ht="13.5" customHeight="1" thickBot="1" x14ac:dyDescent="0.25">
      <c r="A108" s="308"/>
      <c r="B108" s="312"/>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4"/>
      <c r="AG108" s="52"/>
      <c r="AH108" s="52"/>
      <c r="AI108" s="52"/>
      <c r="AJ108" s="52"/>
      <c r="AK108" s="52"/>
      <c r="AL108" s="52"/>
      <c r="AM108" s="52"/>
      <c r="AN108" s="52"/>
      <c r="AO108" s="52"/>
      <c r="AP108" s="52"/>
      <c r="AQ108" s="52"/>
      <c r="AR108" s="52"/>
      <c r="AS108" s="52"/>
      <c r="AT108" s="52"/>
      <c r="AU108" s="52"/>
      <c r="AV108" s="52"/>
      <c r="AW108" s="52"/>
    </row>
    <row r="109" spans="1:49" x14ac:dyDescent="0.2">
      <c r="AG109" s="52"/>
      <c r="AH109" s="52"/>
      <c r="AI109" s="52"/>
      <c r="AJ109" s="52"/>
      <c r="AK109" s="52"/>
      <c r="AL109" s="52"/>
      <c r="AM109" s="52"/>
      <c r="AN109" s="52"/>
      <c r="AO109" s="52"/>
      <c r="AP109" s="52"/>
      <c r="AQ109" s="52"/>
      <c r="AR109" s="52"/>
      <c r="AS109" s="52"/>
      <c r="AT109" s="52"/>
      <c r="AU109" s="52"/>
      <c r="AV109" s="52"/>
      <c r="AW109" s="52"/>
    </row>
    <row r="110" spans="1:49" x14ac:dyDescent="0.2">
      <c r="Y110" s="219" t="str">
        <f>IF(OR(AND($B$16="Nein",$B$18="Nein",$B$20="Nein"),AND($B$16="Ja",$B$18="Nein",$B$20="Nein")),"",IF(AND($B$16="Nein",$B$17="Nein",$B$18="Ja",$B$19="Nein",$B$20="Nein",$E$12=5520),5524,IF(AND($B$16="Nein",$B$18="Ja",$B$19="Nein",$B$20="Nein",$E$12=5522),5526,IF(AND($B$16="Nein",$B$18="Ja",$B$19="Ja",$B$20="Nein",$E$12=5520),5538,IF(AND($B$16="Nein",$B$18="Ja",$B$19="Ja",$B$20="Nein",$E$12=5522),5539,IF(AND($B$16="Nein",$B$17="Nein",$B$18="Nein",$B$19="Nein",$B$20="Ja",$E$12=5520),5528,IF(AND($B$16="Nein",$B$17="Nein",$B$18="Nein",$B$19="Nein",$B$20="Ja",$E$12=5522),5537,IF(V115=5522,22))))))))</f>
        <v/>
      </c>
      <c r="AG110" s="52"/>
      <c r="AH110" s="52"/>
      <c r="AI110" s="52"/>
      <c r="AJ110" s="52"/>
      <c r="AK110" s="52"/>
      <c r="AL110" s="52"/>
      <c r="AM110" s="52"/>
      <c r="AN110" s="52"/>
      <c r="AO110" s="52"/>
      <c r="AP110" s="52"/>
      <c r="AQ110" s="52"/>
      <c r="AR110" s="52"/>
      <c r="AS110" s="52"/>
      <c r="AT110" s="52"/>
      <c r="AU110" s="52"/>
      <c r="AV110" s="52"/>
      <c r="AW110" s="52"/>
    </row>
    <row r="111" spans="1:49" x14ac:dyDescent="0.2">
      <c r="AG111" s="52"/>
      <c r="AH111" s="52"/>
      <c r="AI111" s="52"/>
      <c r="AJ111" s="52"/>
      <c r="AK111" s="52"/>
      <c r="AL111" s="52"/>
      <c r="AM111" s="52"/>
      <c r="AN111" s="52"/>
      <c r="AO111" s="52"/>
      <c r="AP111" s="52"/>
      <c r="AQ111" s="52"/>
      <c r="AR111" s="52"/>
      <c r="AS111" s="52"/>
      <c r="AT111" s="52"/>
      <c r="AU111" s="52"/>
      <c r="AV111" s="52"/>
      <c r="AW111" s="52"/>
    </row>
    <row r="112" spans="1:49" x14ac:dyDescent="0.2">
      <c r="AG112" s="52"/>
      <c r="AH112" s="52"/>
      <c r="AI112" s="52"/>
      <c r="AJ112" s="52"/>
      <c r="AK112" s="52"/>
      <c r="AL112" s="52"/>
      <c r="AM112" s="52"/>
      <c r="AN112" s="52"/>
      <c r="AO112" s="52"/>
      <c r="AP112" s="52"/>
      <c r="AQ112" s="52"/>
      <c r="AR112" s="52"/>
      <c r="AS112" s="52"/>
      <c r="AT112" s="52"/>
      <c r="AU112" s="52"/>
      <c r="AV112" s="52"/>
      <c r="AW112" s="52"/>
    </row>
    <row r="113" spans="33:49" x14ac:dyDescent="0.2">
      <c r="AG113" s="52"/>
      <c r="AH113" s="52"/>
      <c r="AI113" s="52"/>
      <c r="AJ113" s="52"/>
      <c r="AK113" s="52"/>
      <c r="AL113" s="52"/>
      <c r="AM113" s="52"/>
      <c r="AN113" s="52"/>
      <c r="AO113" s="52"/>
      <c r="AP113" s="52"/>
      <c r="AQ113" s="52"/>
      <c r="AR113" s="52"/>
      <c r="AS113" s="52"/>
      <c r="AT113" s="52"/>
      <c r="AU113" s="52"/>
      <c r="AV113" s="52"/>
      <c r="AW113" s="52"/>
    </row>
    <row r="114" spans="33:49" x14ac:dyDescent="0.2">
      <c r="AG114" s="52"/>
      <c r="AH114" s="52"/>
      <c r="AI114" s="52"/>
      <c r="AJ114" s="52"/>
      <c r="AK114" s="52"/>
      <c r="AL114" s="52"/>
      <c r="AM114" s="52"/>
      <c r="AN114" s="52"/>
      <c r="AO114" s="52"/>
      <c r="AP114" s="52"/>
      <c r="AQ114" s="52"/>
      <c r="AR114" s="52"/>
      <c r="AS114" s="52"/>
      <c r="AT114" s="52"/>
      <c r="AU114" s="52"/>
      <c r="AV114" s="52"/>
      <c r="AW114" s="52"/>
    </row>
    <row r="115" spans="33:49" x14ac:dyDescent="0.2">
      <c r="AG115" s="52"/>
      <c r="AH115" s="52"/>
      <c r="AI115" s="52"/>
      <c r="AJ115" s="52"/>
      <c r="AK115" s="52"/>
      <c r="AL115" s="52"/>
      <c r="AM115" s="52"/>
      <c r="AN115" s="52"/>
      <c r="AO115" s="52"/>
      <c r="AP115" s="52"/>
      <c r="AQ115" s="52"/>
      <c r="AR115" s="52"/>
      <c r="AS115" s="52"/>
      <c r="AT115" s="52"/>
      <c r="AU115" s="52"/>
      <c r="AV115" s="52"/>
      <c r="AW115" s="52"/>
    </row>
    <row r="116" spans="33:49" x14ac:dyDescent="0.2">
      <c r="AG116" s="52"/>
      <c r="AH116" s="52"/>
      <c r="AI116" s="52"/>
      <c r="AJ116" s="52"/>
      <c r="AK116" s="52"/>
      <c r="AL116" s="52"/>
      <c r="AM116" s="52"/>
      <c r="AN116" s="52"/>
      <c r="AO116" s="52"/>
      <c r="AP116" s="52"/>
      <c r="AQ116" s="52"/>
      <c r="AR116" s="52"/>
      <c r="AS116" s="52"/>
      <c r="AT116" s="52"/>
      <c r="AU116" s="52"/>
      <c r="AV116" s="52"/>
      <c r="AW116" s="52"/>
    </row>
    <row r="117" spans="33:49" x14ac:dyDescent="0.2">
      <c r="AG117" s="52"/>
      <c r="AH117" s="52"/>
      <c r="AI117" s="52"/>
      <c r="AJ117" s="52"/>
      <c r="AK117" s="52"/>
      <c r="AL117" s="52"/>
      <c r="AM117" s="52"/>
      <c r="AN117" s="52"/>
      <c r="AO117" s="52"/>
      <c r="AP117" s="52"/>
      <c r="AQ117" s="52"/>
      <c r="AR117" s="52"/>
      <c r="AS117" s="52"/>
      <c r="AT117" s="52"/>
      <c r="AU117" s="52"/>
      <c r="AV117" s="52"/>
      <c r="AW117" s="52"/>
    </row>
    <row r="118" spans="33:49" x14ac:dyDescent="0.2">
      <c r="AG118" s="52"/>
      <c r="AH118" s="52"/>
      <c r="AI118" s="52"/>
      <c r="AJ118" s="52"/>
      <c r="AK118" s="52"/>
      <c r="AL118" s="52"/>
      <c r="AM118" s="52"/>
      <c r="AN118" s="52"/>
      <c r="AO118" s="52"/>
      <c r="AP118" s="52"/>
      <c r="AQ118" s="52"/>
      <c r="AR118" s="52"/>
      <c r="AS118" s="52"/>
      <c r="AT118" s="52"/>
      <c r="AU118" s="52"/>
      <c r="AV118" s="52"/>
      <c r="AW118" s="52"/>
    </row>
    <row r="119" spans="33:49" x14ac:dyDescent="0.2">
      <c r="AG119" s="52"/>
      <c r="AH119" s="52"/>
      <c r="AI119" s="52"/>
      <c r="AJ119" s="52"/>
      <c r="AK119" s="52"/>
      <c r="AL119" s="52"/>
      <c r="AM119" s="52"/>
      <c r="AN119" s="52"/>
      <c r="AO119" s="52"/>
      <c r="AP119" s="52"/>
      <c r="AQ119" s="52"/>
      <c r="AR119" s="52"/>
      <c r="AS119" s="52"/>
      <c r="AT119" s="52"/>
      <c r="AU119" s="52"/>
      <c r="AV119" s="52"/>
      <c r="AW119" s="52"/>
    </row>
    <row r="120" spans="33:49" x14ac:dyDescent="0.2">
      <c r="AG120" s="52"/>
      <c r="AH120" s="52"/>
      <c r="AI120" s="52"/>
      <c r="AJ120" s="52"/>
      <c r="AK120" s="52"/>
      <c r="AL120" s="52"/>
      <c r="AM120" s="52"/>
      <c r="AN120" s="52"/>
      <c r="AO120" s="52"/>
      <c r="AP120" s="52"/>
      <c r="AQ120" s="52"/>
      <c r="AR120" s="52"/>
      <c r="AS120" s="52"/>
      <c r="AT120" s="52"/>
      <c r="AU120" s="52"/>
      <c r="AV120" s="52"/>
      <c r="AW120" s="52"/>
    </row>
    <row r="121" spans="33:49" x14ac:dyDescent="0.2">
      <c r="AG121" s="52"/>
      <c r="AH121" s="52"/>
      <c r="AI121" s="52"/>
      <c r="AJ121" s="52"/>
      <c r="AK121" s="52"/>
      <c r="AL121" s="52"/>
      <c r="AM121" s="52"/>
      <c r="AN121" s="52"/>
      <c r="AO121" s="52"/>
      <c r="AP121" s="52"/>
      <c r="AQ121" s="52"/>
      <c r="AR121" s="52"/>
      <c r="AS121" s="52"/>
      <c r="AT121" s="52"/>
      <c r="AU121" s="52"/>
      <c r="AV121" s="52"/>
      <c r="AW121" s="52"/>
    </row>
    <row r="122" spans="33:49" x14ac:dyDescent="0.2">
      <c r="AG122" s="52"/>
      <c r="AH122" s="52"/>
      <c r="AI122" s="52"/>
      <c r="AJ122" s="52"/>
      <c r="AK122" s="52"/>
      <c r="AL122" s="52"/>
      <c r="AM122" s="52"/>
      <c r="AN122" s="52"/>
      <c r="AO122" s="52"/>
      <c r="AP122" s="52"/>
      <c r="AQ122" s="52"/>
      <c r="AR122" s="52"/>
      <c r="AS122" s="52"/>
      <c r="AT122" s="52"/>
      <c r="AU122" s="52"/>
      <c r="AV122" s="52"/>
      <c r="AW122" s="52"/>
    </row>
    <row r="123" spans="33:49" x14ac:dyDescent="0.2">
      <c r="AG123" s="52"/>
      <c r="AH123" s="52"/>
      <c r="AI123" s="52"/>
      <c r="AJ123" s="52"/>
      <c r="AK123" s="52"/>
      <c r="AL123" s="52"/>
      <c r="AM123" s="52"/>
      <c r="AN123" s="52"/>
      <c r="AO123" s="52"/>
      <c r="AP123" s="52"/>
      <c r="AQ123" s="52"/>
      <c r="AR123" s="52"/>
      <c r="AS123" s="52"/>
      <c r="AT123" s="52"/>
      <c r="AU123" s="52"/>
      <c r="AV123" s="52"/>
      <c r="AW123" s="52"/>
    </row>
    <row r="124" spans="33:49" x14ac:dyDescent="0.2">
      <c r="AG124" s="52"/>
      <c r="AH124" s="52"/>
      <c r="AI124" s="52"/>
      <c r="AJ124" s="52"/>
      <c r="AK124" s="52"/>
      <c r="AL124" s="52"/>
      <c r="AM124" s="52"/>
      <c r="AN124" s="52"/>
      <c r="AO124" s="52"/>
      <c r="AP124" s="52"/>
      <c r="AQ124" s="52"/>
      <c r="AR124" s="52"/>
      <c r="AS124" s="52"/>
      <c r="AT124" s="52"/>
      <c r="AU124" s="52"/>
      <c r="AV124" s="52"/>
      <c r="AW124" s="52"/>
    </row>
    <row r="125" spans="33:49" x14ac:dyDescent="0.2">
      <c r="AG125" s="52"/>
      <c r="AH125" s="52"/>
      <c r="AI125" s="52"/>
      <c r="AJ125" s="52"/>
      <c r="AK125" s="52"/>
      <c r="AL125" s="52"/>
      <c r="AM125" s="52"/>
      <c r="AN125" s="52"/>
      <c r="AO125" s="52"/>
      <c r="AP125" s="52"/>
      <c r="AQ125" s="52"/>
      <c r="AR125" s="52"/>
      <c r="AS125" s="52"/>
      <c r="AT125" s="52"/>
      <c r="AU125" s="52"/>
      <c r="AV125" s="52"/>
      <c r="AW125" s="52"/>
    </row>
    <row r="126" spans="33:49" x14ac:dyDescent="0.2">
      <c r="AG126" s="52"/>
      <c r="AH126" s="52"/>
      <c r="AI126" s="52"/>
      <c r="AJ126" s="52"/>
      <c r="AK126" s="52"/>
      <c r="AL126" s="52"/>
      <c r="AM126" s="52"/>
      <c r="AN126" s="52"/>
      <c r="AO126" s="52"/>
      <c r="AP126" s="52"/>
      <c r="AQ126" s="52"/>
      <c r="AR126" s="52"/>
      <c r="AS126" s="52"/>
      <c r="AT126" s="52"/>
      <c r="AU126" s="52"/>
      <c r="AV126" s="52"/>
      <c r="AW126" s="52"/>
    </row>
    <row r="127" spans="33:49" x14ac:dyDescent="0.2">
      <c r="AG127" s="52"/>
      <c r="AH127" s="52"/>
      <c r="AI127" s="52"/>
      <c r="AJ127" s="52"/>
      <c r="AK127" s="52"/>
      <c r="AL127" s="52"/>
      <c r="AM127" s="52"/>
      <c r="AN127" s="52"/>
      <c r="AO127" s="52"/>
      <c r="AP127" s="52"/>
      <c r="AQ127" s="52"/>
      <c r="AR127" s="52"/>
      <c r="AS127" s="52"/>
      <c r="AT127" s="52"/>
      <c r="AU127" s="52"/>
      <c r="AV127" s="52"/>
      <c r="AW127" s="52"/>
    </row>
    <row r="128" spans="33:49" x14ac:dyDescent="0.2">
      <c r="AG128" s="52"/>
      <c r="AH128" s="52"/>
      <c r="AI128" s="52"/>
      <c r="AJ128" s="52"/>
      <c r="AK128" s="52"/>
      <c r="AL128" s="52"/>
      <c r="AM128" s="52"/>
      <c r="AN128" s="52"/>
      <c r="AO128" s="52"/>
      <c r="AP128" s="52"/>
      <c r="AQ128" s="52"/>
      <c r="AR128" s="52"/>
      <c r="AS128" s="52"/>
      <c r="AT128" s="52"/>
      <c r="AU128" s="52"/>
      <c r="AV128" s="52"/>
      <c r="AW128" s="52"/>
    </row>
    <row r="129" spans="1:58" ht="12.75" customHeight="1" x14ac:dyDescent="0.2">
      <c r="Z129" s="52"/>
      <c r="AA129" s="52"/>
      <c r="AB129" s="52"/>
      <c r="AC129" s="55"/>
      <c r="AD129" s="55"/>
      <c r="AE129" s="55"/>
      <c r="AF129" s="56"/>
      <c r="AG129" s="56"/>
      <c r="AH129" s="53"/>
      <c r="AI129" s="52"/>
      <c r="AJ129" s="52"/>
      <c r="AK129" s="52"/>
      <c r="AL129" s="52"/>
      <c r="AM129" s="52"/>
      <c r="AN129" s="52"/>
      <c r="AO129" s="52"/>
      <c r="AP129" s="52"/>
      <c r="AQ129" s="52"/>
      <c r="AR129" s="52"/>
      <c r="AS129" s="52"/>
      <c r="AT129" s="52"/>
      <c r="AU129" s="52"/>
      <c r="AV129" s="52"/>
      <c r="AW129" s="52"/>
    </row>
    <row r="130" spans="1:58" ht="12.75" customHeight="1" x14ac:dyDescent="0.2">
      <c r="Z130" s="52"/>
      <c r="AA130" s="52"/>
      <c r="AB130" s="52"/>
      <c r="AC130" s="55"/>
      <c r="AD130" s="55"/>
      <c r="AE130" s="55"/>
      <c r="AF130" s="57"/>
      <c r="AG130" s="57"/>
      <c r="AH130" s="53"/>
      <c r="AI130" s="52"/>
      <c r="AJ130" s="52"/>
      <c r="AK130" s="52"/>
      <c r="AL130" s="52"/>
      <c r="AM130" s="52"/>
      <c r="AN130" s="52"/>
      <c r="AO130" s="52"/>
      <c r="AP130" s="52"/>
      <c r="AQ130" s="52"/>
      <c r="AR130" s="52"/>
      <c r="AS130" s="52"/>
      <c r="AT130" s="52"/>
      <c r="AU130" s="52"/>
      <c r="AV130" s="52"/>
      <c r="AW130" s="52"/>
    </row>
    <row r="131" spans="1:58" s="5" customFormat="1" ht="12.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AO131" s="11"/>
      <c r="AP131" s="11"/>
      <c r="AQ131" s="11"/>
      <c r="AR131" s="11"/>
      <c r="AS131" s="11"/>
      <c r="AT131" s="11"/>
      <c r="AU131" s="11"/>
      <c r="AV131" s="11"/>
      <c r="AW131" s="11"/>
      <c r="AX131" s="11"/>
      <c r="AY131" s="11"/>
      <c r="AZ131" s="11"/>
      <c r="BA131" s="11"/>
      <c r="BB131" s="11"/>
      <c r="BC131" s="11"/>
      <c r="BD131" s="11"/>
      <c r="BE131" s="11"/>
      <c r="BF131" s="11"/>
    </row>
    <row r="132" spans="1:58" s="5" customFormat="1" ht="12.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AO132" s="11"/>
      <c r="AP132" s="11"/>
      <c r="AQ132" s="11"/>
      <c r="AR132" s="11"/>
      <c r="AS132" s="11"/>
      <c r="AT132" s="11"/>
      <c r="AU132" s="11"/>
      <c r="AV132" s="11"/>
      <c r="AW132" s="11"/>
      <c r="AX132" s="11"/>
      <c r="AY132" s="11"/>
      <c r="AZ132" s="11"/>
      <c r="BA132" s="11"/>
      <c r="BB132" s="11"/>
      <c r="BC132" s="11"/>
      <c r="BD132" s="11"/>
      <c r="BE132" s="11"/>
      <c r="BF132" s="11"/>
    </row>
    <row r="133" spans="1:58" s="5" customFormat="1" ht="12.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AO133" s="11"/>
      <c r="AP133" s="11"/>
      <c r="AQ133" s="11"/>
      <c r="AR133" s="11"/>
      <c r="AS133" s="11"/>
      <c r="AT133" s="11"/>
      <c r="AU133" s="11"/>
      <c r="AV133" s="11"/>
      <c r="AW133" s="11"/>
      <c r="AX133" s="11"/>
      <c r="AY133" s="11"/>
      <c r="AZ133" s="11"/>
      <c r="BA133" s="11"/>
      <c r="BB133" s="11"/>
      <c r="BC133" s="11"/>
      <c r="BD133" s="11"/>
      <c r="BE133" s="11"/>
      <c r="BF133" s="11"/>
    </row>
    <row r="134" spans="1:58" s="5" customFormat="1" ht="12.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AO134" s="11"/>
      <c r="AP134" s="11"/>
      <c r="AQ134" s="11"/>
      <c r="AR134" s="11"/>
      <c r="AS134" s="11"/>
      <c r="AT134" s="11"/>
      <c r="AU134" s="11"/>
      <c r="AV134" s="11"/>
      <c r="AW134" s="11"/>
      <c r="AX134" s="11"/>
      <c r="AY134" s="11"/>
      <c r="AZ134" s="11"/>
      <c r="BA134" s="11"/>
      <c r="BB134" s="11"/>
      <c r="BC134" s="11"/>
      <c r="BD134" s="11"/>
      <c r="BE134" s="11"/>
      <c r="BF134" s="11"/>
    </row>
    <row r="135" spans="1:58" s="5" customFormat="1" ht="12.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AO135" s="53"/>
      <c r="AP135" s="53"/>
      <c r="AQ135" s="53"/>
      <c r="AR135" s="53"/>
      <c r="AS135" s="53"/>
      <c r="AT135" s="53"/>
      <c r="AU135" s="53"/>
      <c r="AV135" s="53"/>
      <c r="AW135" s="53"/>
    </row>
    <row r="136" spans="1:58" s="39" customFormat="1" ht="12.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AO136" s="55"/>
      <c r="AP136" s="55"/>
      <c r="AQ136" s="55"/>
      <c r="AR136" s="55"/>
      <c r="AS136" s="55"/>
      <c r="AT136" s="55"/>
      <c r="AU136" s="55"/>
      <c r="AV136" s="55"/>
      <c r="AW136" s="55"/>
    </row>
    <row r="137" spans="1:58" s="40" customFormat="1" ht="12.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AO137" s="60"/>
      <c r="AP137" s="60"/>
      <c r="AQ137" s="60"/>
      <c r="AR137" s="60"/>
      <c r="AS137" s="60"/>
      <c r="AT137" s="60"/>
      <c r="AU137" s="60"/>
      <c r="AV137" s="60"/>
      <c r="AW137" s="60"/>
    </row>
    <row r="138" spans="1:58" s="5" customFormat="1" ht="12.75" customHeight="1" x14ac:dyDescent="0.2">
      <c r="AO138" s="53"/>
      <c r="AP138" s="53"/>
      <c r="AQ138" s="53"/>
      <c r="AR138" s="53"/>
      <c r="AS138" s="53"/>
      <c r="AT138" s="53"/>
      <c r="AU138" s="53"/>
      <c r="AV138" s="53"/>
      <c r="AW138" s="53"/>
    </row>
    <row r="139" spans="1:58" s="5" customFormat="1" ht="12.75" customHeight="1" x14ac:dyDescent="0.2">
      <c r="AO139" s="53"/>
      <c r="AP139" s="53"/>
      <c r="AQ139" s="53"/>
      <c r="AR139" s="53"/>
      <c r="AS139" s="53"/>
      <c r="AT139" s="53"/>
      <c r="AU139" s="53"/>
      <c r="AV139" s="53"/>
      <c r="AW139" s="53"/>
    </row>
    <row r="140" spans="1:58" s="5" customFormat="1" ht="12.75" customHeight="1" x14ac:dyDescent="0.2">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row>
    <row r="141" spans="1:58" s="5" customFormat="1" ht="12.75" customHeight="1" x14ac:dyDescent="0.2">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row>
    <row r="142" spans="1:58" x14ac:dyDescent="0.2">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row>
    <row r="143" spans="1:58"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AG143" s="52"/>
      <c r="AH143" s="52"/>
      <c r="AI143" s="52"/>
      <c r="AJ143" s="52"/>
      <c r="AK143" s="52"/>
      <c r="AL143" s="52"/>
      <c r="AM143" s="52"/>
      <c r="AN143" s="52"/>
      <c r="AO143" s="52"/>
      <c r="AP143" s="52"/>
      <c r="AQ143" s="52"/>
      <c r="AR143" s="52"/>
      <c r="AS143" s="52"/>
      <c r="AT143" s="52"/>
      <c r="AU143" s="52"/>
      <c r="AV143" s="52"/>
      <c r="AW143" s="52"/>
    </row>
    <row r="144" spans="1:58"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AG144" s="52"/>
      <c r="AH144" s="52"/>
      <c r="AI144" s="52"/>
      <c r="AJ144" s="52"/>
      <c r="AK144" s="52"/>
      <c r="AL144" s="52"/>
      <c r="AM144" s="52"/>
      <c r="AN144" s="52"/>
      <c r="AO144" s="52"/>
      <c r="AP144" s="52"/>
      <c r="AQ144" s="52"/>
      <c r="AR144" s="52"/>
      <c r="AS144" s="52"/>
      <c r="AT144" s="52"/>
      <c r="AU144" s="52"/>
      <c r="AV144" s="52"/>
      <c r="AW144" s="52"/>
    </row>
    <row r="145" spans="1:49"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AG145" s="52"/>
      <c r="AH145" s="52"/>
      <c r="AI145" s="52"/>
      <c r="AJ145" s="52"/>
      <c r="AK145" s="52"/>
      <c r="AL145" s="52"/>
      <c r="AM145" s="52"/>
      <c r="AN145" s="52"/>
      <c r="AO145" s="52"/>
      <c r="AP145" s="52"/>
      <c r="AQ145" s="52"/>
      <c r="AR145" s="52"/>
      <c r="AS145" s="52"/>
      <c r="AT145" s="52"/>
      <c r="AU145" s="52"/>
      <c r="AV145" s="52"/>
      <c r="AW145" s="52"/>
    </row>
    <row r="146" spans="1:49"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AG146" s="52"/>
      <c r="AH146" s="52"/>
      <c r="AI146" s="52"/>
      <c r="AJ146" s="52"/>
      <c r="AK146" s="52"/>
      <c r="AL146" s="52"/>
      <c r="AM146" s="52"/>
      <c r="AN146" s="52"/>
      <c r="AO146" s="52"/>
      <c r="AP146" s="52"/>
      <c r="AQ146" s="52"/>
      <c r="AR146" s="52"/>
      <c r="AS146" s="52"/>
      <c r="AT146" s="52"/>
      <c r="AU146" s="52"/>
      <c r="AV146" s="52"/>
      <c r="AW146" s="52"/>
    </row>
    <row r="147" spans="1:49" x14ac:dyDescent="0.2">
      <c r="AG147" s="52"/>
      <c r="AH147" s="52"/>
      <c r="AI147" s="52"/>
      <c r="AJ147" s="52"/>
      <c r="AK147" s="52"/>
      <c r="AL147" s="52"/>
      <c r="AM147" s="52"/>
      <c r="AN147" s="52"/>
      <c r="AO147" s="52"/>
      <c r="AP147" s="52"/>
      <c r="AQ147" s="52"/>
      <c r="AR147" s="52"/>
      <c r="AS147" s="52"/>
      <c r="AT147" s="52"/>
      <c r="AU147" s="52"/>
      <c r="AV147" s="52"/>
      <c r="AW147" s="52"/>
    </row>
    <row r="148" spans="1:49" x14ac:dyDescent="0.2">
      <c r="AG148" s="52"/>
      <c r="AH148" s="52"/>
      <c r="AI148" s="52"/>
      <c r="AJ148" s="52"/>
      <c r="AK148" s="52"/>
      <c r="AL148" s="52"/>
      <c r="AM148" s="52"/>
      <c r="AN148" s="52"/>
      <c r="AO148" s="52"/>
      <c r="AP148" s="52"/>
      <c r="AQ148" s="52"/>
      <c r="AR148" s="52"/>
      <c r="AS148" s="52"/>
      <c r="AT148" s="52"/>
      <c r="AU148" s="52"/>
      <c r="AV148" s="52"/>
      <c r="AW148" s="52"/>
    </row>
    <row r="149" spans="1:49" x14ac:dyDescent="0.2">
      <c r="AG149" s="52"/>
      <c r="AH149" s="52"/>
      <c r="AI149" s="52"/>
      <c r="AJ149" s="52"/>
      <c r="AK149" s="52"/>
      <c r="AL149" s="52"/>
      <c r="AM149" s="52"/>
      <c r="AN149" s="52"/>
      <c r="AO149" s="52"/>
      <c r="AP149" s="52"/>
      <c r="AQ149" s="52"/>
      <c r="AR149" s="52"/>
      <c r="AS149" s="52"/>
      <c r="AT149" s="52"/>
      <c r="AU149" s="52"/>
      <c r="AV149" s="52"/>
      <c r="AW149" s="52"/>
    </row>
    <row r="150" spans="1:49" x14ac:dyDescent="0.2">
      <c r="AG150" s="52"/>
      <c r="AH150" s="52"/>
      <c r="AI150" s="52"/>
      <c r="AJ150" s="52"/>
      <c r="AK150" s="52"/>
      <c r="AL150" s="52"/>
      <c r="AM150" s="52"/>
      <c r="AN150" s="52"/>
      <c r="AO150" s="52"/>
      <c r="AP150" s="52"/>
      <c r="AQ150" s="52"/>
      <c r="AR150" s="52"/>
      <c r="AS150" s="52"/>
      <c r="AT150" s="52"/>
      <c r="AU150" s="52"/>
      <c r="AV150" s="52"/>
      <c r="AW150" s="52"/>
    </row>
    <row r="151" spans="1:49" x14ac:dyDescent="0.2">
      <c r="AG151" s="52"/>
      <c r="AH151" s="52"/>
      <c r="AI151" s="52"/>
      <c r="AJ151" s="52"/>
      <c r="AK151" s="52"/>
      <c r="AL151" s="52"/>
      <c r="AM151" s="52"/>
      <c r="AN151" s="52"/>
      <c r="AO151" s="52"/>
      <c r="AP151" s="52"/>
      <c r="AQ151" s="52"/>
      <c r="AR151" s="52"/>
      <c r="AS151" s="52"/>
      <c r="AT151" s="52"/>
      <c r="AU151" s="52"/>
      <c r="AV151" s="52"/>
      <c r="AW151" s="52"/>
    </row>
    <row r="152" spans="1:49" x14ac:dyDescent="0.2">
      <c r="AG152" s="52"/>
      <c r="AH152" s="52"/>
      <c r="AI152" s="52"/>
      <c r="AJ152" s="52"/>
      <c r="AK152" s="52"/>
      <c r="AL152" s="52"/>
      <c r="AM152" s="52"/>
      <c r="AN152" s="52"/>
      <c r="AO152" s="52"/>
      <c r="AP152" s="52"/>
      <c r="AQ152" s="52"/>
      <c r="AR152" s="52"/>
      <c r="AS152" s="52"/>
      <c r="AT152" s="52"/>
      <c r="AU152" s="52"/>
      <c r="AV152" s="52"/>
      <c r="AW152" s="52"/>
    </row>
    <row r="153" spans="1:49" x14ac:dyDescent="0.2">
      <c r="AG153" s="52"/>
      <c r="AH153" s="52"/>
      <c r="AI153" s="52"/>
      <c r="AJ153" s="52"/>
      <c r="AK153" s="52"/>
      <c r="AL153" s="52"/>
      <c r="AM153" s="52"/>
      <c r="AN153" s="52"/>
      <c r="AO153" s="52"/>
      <c r="AP153" s="52"/>
      <c r="AQ153" s="52"/>
      <c r="AR153" s="52"/>
      <c r="AS153" s="52"/>
      <c r="AT153" s="52"/>
      <c r="AU153" s="52"/>
      <c r="AV153" s="52"/>
      <c r="AW153" s="52"/>
    </row>
    <row r="154" spans="1:49" x14ac:dyDescent="0.2">
      <c r="AG154" s="52"/>
      <c r="AH154" s="52"/>
      <c r="AI154" s="52"/>
      <c r="AJ154" s="52"/>
      <c r="AK154" s="52"/>
      <c r="AL154" s="52"/>
      <c r="AM154" s="52"/>
      <c r="AN154" s="52"/>
      <c r="AO154" s="52"/>
      <c r="AP154" s="52"/>
      <c r="AQ154" s="52"/>
      <c r="AR154" s="52"/>
      <c r="AS154" s="52"/>
      <c r="AT154" s="52"/>
      <c r="AU154" s="52"/>
      <c r="AV154" s="52"/>
      <c r="AW154" s="52"/>
    </row>
    <row r="155" spans="1:49" x14ac:dyDescent="0.2">
      <c r="AG155" s="52"/>
      <c r="AH155" s="52"/>
      <c r="AI155" s="52"/>
      <c r="AJ155" s="52"/>
      <c r="AK155" s="52"/>
      <c r="AL155" s="52"/>
      <c r="AM155" s="52"/>
      <c r="AN155" s="52"/>
      <c r="AO155" s="52"/>
      <c r="AP155" s="52"/>
      <c r="AQ155" s="52"/>
      <c r="AR155" s="52"/>
      <c r="AS155" s="52"/>
      <c r="AT155" s="52"/>
      <c r="AU155" s="52"/>
      <c r="AV155" s="52"/>
      <c r="AW155" s="52"/>
    </row>
    <row r="156" spans="1:49" x14ac:dyDescent="0.2">
      <c r="AG156" s="52"/>
      <c r="AH156" s="52"/>
      <c r="AI156" s="52"/>
      <c r="AJ156" s="52"/>
      <c r="AK156" s="52"/>
      <c r="AL156" s="52"/>
      <c r="AM156" s="52"/>
      <c r="AN156" s="52"/>
      <c r="AO156" s="52"/>
      <c r="AP156" s="52"/>
      <c r="AQ156" s="52"/>
      <c r="AR156" s="52"/>
      <c r="AS156" s="52"/>
      <c r="AT156" s="52"/>
      <c r="AU156" s="52"/>
      <c r="AV156" s="52"/>
      <c r="AW156" s="52"/>
    </row>
    <row r="157" spans="1:49" x14ac:dyDescent="0.2">
      <c r="AG157" s="52"/>
      <c r="AH157" s="52"/>
      <c r="AI157" s="52"/>
      <c r="AJ157" s="52"/>
      <c r="AK157" s="52"/>
      <c r="AL157" s="52"/>
      <c r="AM157" s="52"/>
      <c r="AN157" s="52"/>
      <c r="AO157" s="52"/>
      <c r="AP157" s="52"/>
      <c r="AQ157" s="52"/>
      <c r="AR157" s="52"/>
      <c r="AS157" s="52"/>
      <c r="AT157" s="52"/>
      <c r="AU157" s="52"/>
      <c r="AV157" s="52"/>
      <c r="AW157" s="52"/>
    </row>
    <row r="158" spans="1:49" x14ac:dyDescent="0.2">
      <c r="AG158" s="52"/>
      <c r="AH158" s="52"/>
      <c r="AI158" s="52"/>
      <c r="AJ158" s="52"/>
      <c r="AK158" s="52"/>
      <c r="AL158" s="52"/>
      <c r="AM158" s="52"/>
      <c r="AN158" s="52"/>
      <c r="AO158" s="52"/>
      <c r="AP158" s="52"/>
      <c r="AQ158" s="52"/>
      <c r="AR158" s="52"/>
      <c r="AS158" s="52"/>
      <c r="AT158" s="52"/>
      <c r="AU158" s="52"/>
      <c r="AV158" s="52"/>
      <c r="AW158" s="52"/>
    </row>
    <row r="159" spans="1:49" x14ac:dyDescent="0.2">
      <c r="AG159" s="52"/>
      <c r="AH159" s="52"/>
      <c r="AI159" s="52"/>
      <c r="AJ159" s="52"/>
      <c r="AK159" s="52"/>
      <c r="AL159" s="52"/>
      <c r="AM159" s="52"/>
      <c r="AN159" s="52"/>
      <c r="AO159" s="52"/>
      <c r="AP159" s="52"/>
      <c r="AQ159" s="52"/>
      <c r="AR159" s="52"/>
      <c r="AS159" s="52"/>
      <c r="AT159" s="52"/>
      <c r="AU159" s="52"/>
      <c r="AV159" s="52"/>
      <c r="AW159" s="52"/>
    </row>
    <row r="160" spans="1:49" x14ac:dyDescent="0.2">
      <c r="AG160" s="52"/>
      <c r="AH160" s="52"/>
      <c r="AI160" s="52"/>
      <c r="AJ160" s="52"/>
      <c r="AK160" s="52"/>
      <c r="AL160" s="52"/>
      <c r="AM160" s="52"/>
      <c r="AN160" s="52"/>
      <c r="AO160" s="52"/>
      <c r="AP160" s="52"/>
      <c r="AQ160" s="52"/>
      <c r="AR160" s="52"/>
      <c r="AS160" s="52"/>
      <c r="AT160" s="52"/>
      <c r="AU160" s="52"/>
      <c r="AV160" s="52"/>
      <c r="AW160" s="52"/>
    </row>
    <row r="161" spans="33:49" x14ac:dyDescent="0.2">
      <c r="AG161" s="52"/>
      <c r="AH161" s="52"/>
      <c r="AI161" s="52"/>
      <c r="AJ161" s="52"/>
      <c r="AK161" s="52"/>
      <c r="AL161" s="52"/>
      <c r="AM161" s="52"/>
      <c r="AN161" s="52"/>
      <c r="AO161" s="52"/>
      <c r="AP161" s="52"/>
      <c r="AQ161" s="52"/>
      <c r="AR161" s="52"/>
      <c r="AS161" s="52"/>
      <c r="AT161" s="52"/>
      <c r="AU161" s="52"/>
      <c r="AV161" s="52"/>
      <c r="AW161" s="52"/>
    </row>
    <row r="162" spans="33:49" x14ac:dyDescent="0.2">
      <c r="AG162" s="52"/>
      <c r="AH162" s="52"/>
      <c r="AI162" s="52"/>
      <c r="AJ162" s="52"/>
      <c r="AK162" s="52"/>
      <c r="AL162" s="52"/>
      <c r="AM162" s="52"/>
      <c r="AN162" s="52"/>
      <c r="AO162" s="52"/>
      <c r="AP162" s="52"/>
      <c r="AQ162" s="52"/>
      <c r="AR162" s="52"/>
      <c r="AS162" s="52"/>
      <c r="AT162" s="52"/>
      <c r="AU162" s="52"/>
      <c r="AV162" s="52"/>
      <c r="AW162" s="52"/>
    </row>
    <row r="163" spans="33:49" x14ac:dyDescent="0.2">
      <c r="AG163" s="52"/>
      <c r="AH163" s="52"/>
      <c r="AI163" s="52"/>
      <c r="AJ163" s="52"/>
      <c r="AK163" s="52"/>
      <c r="AL163" s="52"/>
      <c r="AM163" s="52"/>
      <c r="AN163" s="52"/>
      <c r="AO163" s="52"/>
      <c r="AP163" s="52"/>
      <c r="AQ163" s="52"/>
      <c r="AR163" s="52"/>
      <c r="AS163" s="52"/>
      <c r="AT163" s="52"/>
      <c r="AU163" s="52"/>
      <c r="AV163" s="52"/>
      <c r="AW163" s="52"/>
    </row>
    <row r="164" spans="33:49" x14ac:dyDescent="0.2">
      <c r="AG164" s="52"/>
      <c r="AH164" s="52"/>
      <c r="AI164" s="52"/>
      <c r="AJ164" s="52"/>
      <c r="AK164" s="52"/>
      <c r="AL164" s="52"/>
      <c r="AM164" s="52"/>
      <c r="AN164" s="52"/>
      <c r="AO164" s="52"/>
      <c r="AP164" s="52"/>
      <c r="AQ164" s="52"/>
      <c r="AR164" s="52"/>
      <c r="AS164" s="52"/>
      <c r="AT164" s="52"/>
      <c r="AU164" s="52"/>
      <c r="AV164" s="52"/>
      <c r="AW164" s="52"/>
    </row>
    <row r="165" spans="33:49" x14ac:dyDescent="0.2">
      <c r="AG165" s="52"/>
      <c r="AH165" s="52"/>
      <c r="AI165" s="52"/>
      <c r="AJ165" s="52"/>
      <c r="AK165" s="52"/>
      <c r="AL165" s="52"/>
      <c r="AM165" s="52"/>
      <c r="AN165" s="52"/>
      <c r="AO165" s="52"/>
      <c r="AP165" s="52"/>
      <c r="AQ165" s="52"/>
      <c r="AR165" s="52"/>
      <c r="AS165" s="52"/>
      <c r="AT165" s="52"/>
      <c r="AU165" s="52"/>
      <c r="AV165" s="52"/>
      <c r="AW165" s="52"/>
    </row>
    <row r="166" spans="33:49" x14ac:dyDescent="0.2">
      <c r="AG166" s="52"/>
      <c r="AH166" s="52"/>
      <c r="AI166" s="52"/>
      <c r="AJ166" s="52"/>
      <c r="AK166" s="52"/>
      <c r="AL166" s="52"/>
      <c r="AM166" s="52"/>
      <c r="AN166" s="52"/>
      <c r="AO166" s="52"/>
      <c r="AP166" s="52"/>
      <c r="AQ166" s="52"/>
      <c r="AR166" s="52"/>
      <c r="AS166" s="52"/>
      <c r="AT166" s="52"/>
      <c r="AU166" s="52"/>
      <c r="AV166" s="52"/>
      <c r="AW166" s="52"/>
    </row>
    <row r="167" spans="33:49" x14ac:dyDescent="0.2">
      <c r="AG167" s="52"/>
      <c r="AH167" s="52"/>
      <c r="AI167" s="52"/>
      <c r="AJ167" s="52"/>
      <c r="AK167" s="52"/>
      <c r="AL167" s="52"/>
      <c r="AM167" s="52"/>
      <c r="AN167" s="52"/>
      <c r="AO167" s="52"/>
      <c r="AP167" s="52"/>
      <c r="AQ167" s="52"/>
      <c r="AR167" s="52"/>
      <c r="AS167" s="52"/>
      <c r="AT167" s="52"/>
      <c r="AU167" s="52"/>
      <c r="AV167" s="52"/>
      <c r="AW167" s="52"/>
    </row>
    <row r="168" spans="33:49" x14ac:dyDescent="0.2">
      <c r="AG168" s="52"/>
      <c r="AH168" s="52"/>
      <c r="AI168" s="52"/>
      <c r="AJ168" s="52"/>
      <c r="AK168" s="52"/>
      <c r="AL168" s="52"/>
      <c r="AM168" s="52"/>
      <c r="AN168" s="52"/>
      <c r="AO168" s="52"/>
      <c r="AP168" s="52"/>
      <c r="AQ168" s="52"/>
      <c r="AR168" s="52"/>
      <c r="AS168" s="52"/>
      <c r="AT168" s="52"/>
      <c r="AU168" s="52"/>
      <c r="AV168" s="52"/>
      <c r="AW168" s="52"/>
    </row>
    <row r="169" spans="33:49" x14ac:dyDescent="0.2">
      <c r="AG169" s="52"/>
      <c r="AH169" s="52"/>
      <c r="AI169" s="52"/>
      <c r="AJ169" s="52"/>
      <c r="AK169" s="52"/>
      <c r="AL169" s="52"/>
      <c r="AM169" s="52"/>
      <c r="AN169" s="52"/>
      <c r="AO169" s="52"/>
      <c r="AP169" s="52"/>
      <c r="AQ169" s="52"/>
      <c r="AR169" s="52"/>
      <c r="AS169" s="52"/>
      <c r="AT169" s="52"/>
      <c r="AU169" s="52"/>
      <c r="AV169" s="52"/>
      <c r="AW169" s="52"/>
    </row>
    <row r="170" spans="33:49" x14ac:dyDescent="0.2">
      <c r="AG170" s="52"/>
      <c r="AH170" s="52"/>
      <c r="AI170" s="52"/>
      <c r="AJ170" s="52"/>
      <c r="AK170" s="52"/>
      <c r="AL170" s="52"/>
      <c r="AM170" s="52"/>
      <c r="AN170" s="52"/>
      <c r="AO170" s="52"/>
      <c r="AP170" s="52"/>
      <c r="AQ170" s="52"/>
      <c r="AR170" s="52"/>
      <c r="AS170" s="52"/>
      <c r="AT170" s="52"/>
      <c r="AU170" s="52"/>
      <c r="AV170" s="52"/>
      <c r="AW170" s="52"/>
    </row>
    <row r="171" spans="33:49" x14ac:dyDescent="0.2">
      <c r="AG171" s="52"/>
      <c r="AH171" s="52"/>
      <c r="AI171" s="52"/>
      <c r="AJ171" s="52"/>
      <c r="AK171" s="52"/>
      <c r="AL171" s="52"/>
      <c r="AM171" s="52"/>
      <c r="AN171" s="52"/>
      <c r="AO171" s="52"/>
      <c r="AP171" s="52"/>
      <c r="AQ171" s="52"/>
      <c r="AR171" s="52"/>
      <c r="AS171" s="52"/>
      <c r="AT171" s="52"/>
      <c r="AU171" s="52"/>
      <c r="AV171" s="52"/>
      <c r="AW171" s="52"/>
    </row>
    <row r="172" spans="33:49" x14ac:dyDescent="0.2">
      <c r="AG172" s="52"/>
      <c r="AH172" s="52"/>
      <c r="AI172" s="52"/>
      <c r="AJ172" s="52"/>
      <c r="AK172" s="52"/>
      <c r="AL172" s="52"/>
      <c r="AM172" s="52"/>
      <c r="AN172" s="52"/>
      <c r="AO172" s="52"/>
      <c r="AP172" s="52"/>
      <c r="AQ172" s="52"/>
      <c r="AR172" s="52"/>
      <c r="AS172" s="52"/>
      <c r="AT172" s="52"/>
      <c r="AU172" s="52"/>
      <c r="AV172" s="52"/>
      <c r="AW172" s="52"/>
    </row>
    <row r="173" spans="33:49" x14ac:dyDescent="0.2">
      <c r="AG173" s="52"/>
      <c r="AH173" s="52"/>
      <c r="AI173" s="52"/>
      <c r="AJ173" s="52"/>
      <c r="AK173" s="52"/>
      <c r="AL173" s="52"/>
      <c r="AM173" s="52"/>
      <c r="AN173" s="52"/>
      <c r="AO173" s="52"/>
      <c r="AP173" s="52"/>
      <c r="AQ173" s="52"/>
      <c r="AR173" s="52"/>
      <c r="AS173" s="52"/>
      <c r="AT173" s="52"/>
      <c r="AU173" s="52"/>
      <c r="AV173" s="52"/>
      <c r="AW173" s="52"/>
    </row>
    <row r="174" spans="33:49" x14ac:dyDescent="0.2">
      <c r="AG174" s="52"/>
      <c r="AH174" s="52"/>
      <c r="AI174" s="52"/>
      <c r="AJ174" s="52"/>
      <c r="AK174" s="52"/>
      <c r="AL174" s="52"/>
      <c r="AM174" s="52"/>
      <c r="AN174" s="52"/>
      <c r="AO174" s="52"/>
      <c r="AP174" s="52"/>
      <c r="AQ174" s="52"/>
      <c r="AR174" s="52"/>
      <c r="AS174" s="52"/>
      <c r="AT174" s="52"/>
      <c r="AU174" s="52"/>
      <c r="AV174" s="52"/>
      <c r="AW174" s="52"/>
    </row>
    <row r="175" spans="33:49" x14ac:dyDescent="0.2">
      <c r="AG175" s="52"/>
      <c r="AH175" s="52"/>
      <c r="AI175" s="52"/>
      <c r="AJ175" s="52"/>
      <c r="AK175" s="52"/>
      <c r="AL175" s="52"/>
      <c r="AM175" s="52"/>
      <c r="AN175" s="52"/>
      <c r="AO175" s="52"/>
      <c r="AP175" s="52"/>
      <c r="AQ175" s="52"/>
      <c r="AR175" s="52"/>
      <c r="AS175" s="52"/>
      <c r="AT175" s="52"/>
      <c r="AU175" s="52"/>
      <c r="AV175" s="52"/>
      <c r="AW175" s="52"/>
    </row>
    <row r="176" spans="33:49" x14ac:dyDescent="0.2">
      <c r="AG176" s="52"/>
      <c r="AH176" s="52"/>
      <c r="AI176" s="52"/>
      <c r="AJ176" s="52"/>
      <c r="AK176" s="52"/>
      <c r="AL176" s="52"/>
      <c r="AM176" s="52"/>
      <c r="AN176" s="52"/>
      <c r="AO176" s="52"/>
      <c r="AP176" s="52"/>
      <c r="AQ176" s="52"/>
      <c r="AR176" s="52"/>
      <c r="AS176" s="52"/>
      <c r="AT176" s="52"/>
      <c r="AU176" s="52"/>
      <c r="AV176" s="52"/>
      <c r="AW176" s="52"/>
    </row>
    <row r="177" spans="1:49" x14ac:dyDescent="0.2">
      <c r="AG177" s="52"/>
      <c r="AH177" s="52"/>
      <c r="AI177" s="52"/>
      <c r="AJ177" s="52"/>
      <c r="AK177" s="52"/>
      <c r="AL177" s="52"/>
      <c r="AM177" s="52"/>
      <c r="AN177" s="52"/>
      <c r="AO177" s="52"/>
      <c r="AP177" s="52"/>
      <c r="AQ177" s="52"/>
      <c r="AR177" s="52"/>
      <c r="AS177" s="52"/>
      <c r="AT177" s="52"/>
      <c r="AU177" s="52"/>
      <c r="AV177" s="52"/>
      <c r="AW177" s="52"/>
    </row>
    <row r="178" spans="1:49" x14ac:dyDescent="0.2">
      <c r="AG178" s="52"/>
      <c r="AH178" s="52"/>
      <c r="AI178" s="52"/>
      <c r="AJ178" s="52"/>
      <c r="AK178" s="52"/>
      <c r="AL178" s="52"/>
      <c r="AM178" s="52"/>
      <c r="AN178" s="52"/>
      <c r="AO178" s="52"/>
      <c r="AP178" s="52"/>
      <c r="AQ178" s="52"/>
      <c r="AR178" s="52"/>
      <c r="AS178" s="52"/>
      <c r="AT178" s="52"/>
      <c r="AU178" s="52"/>
      <c r="AV178" s="52"/>
      <c r="AW178" s="52"/>
    </row>
    <row r="179" spans="1:49" x14ac:dyDescent="0.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row>
    <row r="180" spans="1:49" x14ac:dyDescent="0.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row>
    <row r="181" spans="1:49" x14ac:dyDescent="0.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row>
    <row r="182" spans="1:49" x14ac:dyDescent="0.2">
      <c r="AB182" s="52"/>
      <c r="AC182" s="52"/>
      <c r="AD182" s="52"/>
      <c r="AE182" s="52">
        <v>36</v>
      </c>
      <c r="AF182" s="52"/>
      <c r="AG182" s="52"/>
      <c r="AH182" s="52"/>
      <c r="AI182" s="52"/>
      <c r="AJ182" s="52"/>
      <c r="AK182" s="52"/>
      <c r="AL182" s="52"/>
      <c r="AM182" s="52"/>
      <c r="AN182" s="52"/>
      <c r="AO182" s="52"/>
      <c r="AP182" s="52"/>
      <c r="AQ182" s="52"/>
      <c r="AR182" s="52"/>
      <c r="AS182" s="52"/>
      <c r="AT182" s="52"/>
      <c r="AU182" s="52"/>
      <c r="AV182" s="52"/>
      <c r="AW182" s="52"/>
    </row>
    <row r="183" spans="1:49" x14ac:dyDescent="0.2">
      <c r="AB183" s="52"/>
      <c r="AC183" s="52"/>
      <c r="AD183" s="52"/>
      <c r="AE183" s="52">
        <v>28</v>
      </c>
      <c r="AF183" s="52"/>
      <c r="AG183" s="52"/>
      <c r="AH183" s="52"/>
      <c r="AI183" s="52"/>
      <c r="AJ183" s="52"/>
      <c r="AK183" s="52"/>
      <c r="AL183" s="52"/>
      <c r="AM183" s="52"/>
      <c r="AN183" s="52"/>
      <c r="AO183" s="52"/>
      <c r="AP183" s="52"/>
      <c r="AQ183" s="52"/>
      <c r="AR183" s="52"/>
      <c r="AS183" s="52"/>
      <c r="AT183" s="52"/>
      <c r="AU183" s="52"/>
      <c r="AV183" s="52"/>
      <c r="AW183" s="52"/>
    </row>
    <row r="184" spans="1:49" x14ac:dyDescent="0.2">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AB184" s="52"/>
      <c r="AC184" s="52"/>
      <c r="AD184" s="52"/>
      <c r="AE184" s="52">
        <v>36</v>
      </c>
      <c r="AF184" s="52"/>
      <c r="AG184" s="52"/>
      <c r="AH184" s="52"/>
      <c r="AI184" s="52"/>
      <c r="AJ184" s="52"/>
      <c r="AK184" s="52"/>
      <c r="AL184" s="52"/>
      <c r="AM184" s="52"/>
      <c r="AN184" s="52"/>
      <c r="AO184" s="52"/>
      <c r="AP184" s="52"/>
      <c r="AQ184" s="52"/>
      <c r="AR184" s="52"/>
      <c r="AS184" s="52"/>
      <c r="AT184" s="52"/>
      <c r="AU184" s="52"/>
      <c r="AV184" s="52"/>
      <c r="AW184" s="52"/>
    </row>
    <row r="185" spans="1:49" x14ac:dyDescent="0.2">
      <c r="K185" s="69"/>
      <c r="M185" s="61"/>
      <c r="O185" s="61"/>
      <c r="P185" s="61"/>
      <c r="Q185" s="52"/>
      <c r="S185" s="52"/>
      <c r="U185" s="58"/>
      <c r="V185" s="58"/>
      <c r="W185" s="52"/>
      <c r="AB185" s="52"/>
      <c r="AC185" s="52"/>
      <c r="AD185" s="52"/>
      <c r="AE185" s="52">
        <v>28</v>
      </c>
      <c r="AF185" s="52"/>
      <c r="AG185" s="52"/>
      <c r="AH185" s="52"/>
      <c r="AI185" s="52"/>
      <c r="AJ185" s="52"/>
      <c r="AK185" s="52"/>
      <c r="AL185" s="52"/>
      <c r="AM185" s="52"/>
      <c r="AN185" s="52"/>
      <c r="AO185" s="52"/>
      <c r="AP185" s="52"/>
      <c r="AQ185" s="52"/>
      <c r="AR185" s="52"/>
      <c r="AS185" s="52"/>
      <c r="AT185" s="52"/>
      <c r="AU185" s="52"/>
      <c r="AV185" s="52"/>
      <c r="AW185" s="52"/>
    </row>
    <row r="186" spans="1:49" x14ac:dyDescent="0.2">
      <c r="K186" s="61"/>
      <c r="M186" s="61"/>
      <c r="O186" s="61"/>
      <c r="P186" s="61"/>
      <c r="Q186" s="52"/>
      <c r="S186" s="52"/>
      <c r="U186" s="52"/>
      <c r="V186" s="52"/>
      <c r="W186" s="52"/>
      <c r="AB186" s="52"/>
      <c r="AC186" s="52"/>
      <c r="AD186" s="52"/>
      <c r="AE186" s="52">
        <v>36</v>
      </c>
      <c r="AF186" s="52"/>
      <c r="AG186" s="52"/>
      <c r="AH186" s="52"/>
      <c r="AI186" s="52"/>
      <c r="AJ186" s="52"/>
      <c r="AK186" s="52"/>
      <c r="AL186" s="52"/>
      <c r="AM186" s="52"/>
      <c r="AN186" s="52"/>
      <c r="AO186" s="52"/>
      <c r="AP186" s="52"/>
      <c r="AQ186" s="52"/>
      <c r="AR186" s="52"/>
      <c r="AS186" s="52"/>
      <c r="AT186" s="52"/>
      <c r="AU186" s="52"/>
      <c r="AV186" s="52"/>
      <c r="AW186" s="52"/>
    </row>
    <row r="187" spans="1:49" x14ac:dyDescent="0.2">
      <c r="K187" s="61"/>
      <c r="M187" s="61"/>
      <c r="O187" s="61"/>
      <c r="P187" s="61"/>
      <c r="Q187" s="52"/>
      <c r="S187" s="52"/>
      <c r="U187" s="52"/>
      <c r="V187" s="52"/>
      <c r="W187" s="52"/>
      <c r="AB187" s="52"/>
      <c r="AC187" s="52"/>
      <c r="AD187" s="52"/>
      <c r="AE187" s="52">
        <v>36</v>
      </c>
      <c r="AF187" s="52"/>
      <c r="AG187" s="52"/>
      <c r="AH187" s="52"/>
      <c r="AI187" s="52"/>
      <c r="AJ187" s="52"/>
      <c r="AK187" s="52"/>
      <c r="AL187" s="52"/>
      <c r="AM187" s="52"/>
      <c r="AN187" s="52"/>
      <c r="AO187" s="52"/>
      <c r="AP187" s="52"/>
      <c r="AQ187" s="52"/>
      <c r="AR187" s="52"/>
      <c r="AS187" s="52"/>
      <c r="AT187" s="52"/>
      <c r="AU187" s="52"/>
      <c r="AV187" s="52"/>
      <c r="AW187" s="52"/>
    </row>
    <row r="188" spans="1:49" x14ac:dyDescent="0.2">
      <c r="K188" s="61"/>
      <c r="M188" s="61"/>
      <c r="O188" s="61"/>
      <c r="P188" s="61"/>
      <c r="Q188" s="52"/>
      <c r="S188" s="52"/>
      <c r="U188" s="52"/>
      <c r="V188" s="52"/>
      <c r="W188" s="52"/>
      <c r="AB188" s="52"/>
      <c r="AC188" s="52"/>
      <c r="AD188" s="52"/>
      <c r="AE188" s="52">
        <v>36</v>
      </c>
      <c r="AF188" s="52"/>
      <c r="AG188" s="52"/>
      <c r="AH188" s="52"/>
      <c r="AI188" s="52"/>
      <c r="AJ188" s="52"/>
      <c r="AK188" s="52"/>
      <c r="AL188" s="52"/>
      <c r="AM188" s="52"/>
      <c r="AN188" s="52"/>
      <c r="AO188" s="52"/>
      <c r="AP188" s="52"/>
      <c r="AQ188" s="52"/>
      <c r="AR188" s="52"/>
      <c r="AS188" s="52"/>
      <c r="AT188" s="52"/>
      <c r="AU188" s="52"/>
      <c r="AV188" s="52"/>
      <c r="AW188" s="52"/>
    </row>
    <row r="189" spans="1:49" x14ac:dyDescent="0.2">
      <c r="K189" s="61"/>
      <c r="M189" s="61"/>
      <c r="N189" s="61"/>
      <c r="O189" s="61"/>
      <c r="P189" s="61"/>
      <c r="Q189" s="52"/>
      <c r="S189" s="52"/>
      <c r="U189" s="52"/>
      <c r="V189" s="52"/>
      <c r="W189" s="52"/>
      <c r="AB189" s="52"/>
      <c r="AC189" s="52"/>
      <c r="AD189" s="52"/>
      <c r="AE189" s="52">
        <v>36</v>
      </c>
      <c r="AF189" s="52"/>
      <c r="AG189" s="52"/>
      <c r="AH189" s="52"/>
      <c r="AI189" s="52"/>
      <c r="AJ189" s="52"/>
      <c r="AK189" s="52"/>
      <c r="AL189" s="52"/>
      <c r="AM189" s="52"/>
      <c r="AN189" s="52"/>
      <c r="AO189" s="52"/>
      <c r="AP189" s="52"/>
      <c r="AQ189" s="52"/>
      <c r="AR189" s="52"/>
      <c r="AS189" s="52"/>
      <c r="AT189" s="52"/>
      <c r="AU189" s="52"/>
      <c r="AV189" s="52"/>
      <c r="AW189" s="52"/>
    </row>
    <row r="190" spans="1:49" x14ac:dyDescent="0.2">
      <c r="K190" s="61"/>
      <c r="M190" s="61"/>
      <c r="N190" s="61"/>
      <c r="O190" s="61"/>
      <c r="P190" s="61"/>
      <c r="Q190" s="52"/>
      <c r="S190" s="52"/>
      <c r="U190" s="52"/>
      <c r="V190" s="52"/>
      <c r="W190" s="52"/>
      <c r="AB190" s="52"/>
      <c r="AC190" s="52"/>
      <c r="AD190" s="52"/>
      <c r="AE190" s="52">
        <v>24</v>
      </c>
      <c r="AF190" s="52"/>
      <c r="AG190" s="52"/>
      <c r="AH190" s="52"/>
      <c r="AI190" s="52"/>
      <c r="AJ190" s="52"/>
      <c r="AK190" s="52"/>
      <c r="AL190" s="52"/>
      <c r="AM190" s="52"/>
      <c r="AN190" s="52"/>
      <c r="AO190" s="52"/>
      <c r="AP190" s="52"/>
      <c r="AQ190" s="52"/>
      <c r="AR190" s="52"/>
      <c r="AS190" s="52"/>
      <c r="AT190" s="52"/>
      <c r="AU190" s="52"/>
      <c r="AV190" s="52"/>
      <c r="AW190" s="52"/>
    </row>
    <row r="191" spans="1:49" x14ac:dyDescent="0.2">
      <c r="K191" s="61"/>
      <c r="M191" s="61"/>
      <c r="N191" s="61"/>
      <c r="O191" s="61"/>
      <c r="P191" s="61"/>
      <c r="Q191" s="52"/>
      <c r="R191" s="61"/>
      <c r="S191" s="52"/>
      <c r="U191" s="52"/>
      <c r="V191" s="52"/>
      <c r="W191" s="52"/>
      <c r="AB191" s="52"/>
      <c r="AC191" s="52"/>
      <c r="AD191" s="52"/>
      <c r="AE191" s="52">
        <v>36</v>
      </c>
      <c r="AF191" s="52"/>
      <c r="AG191" s="52"/>
      <c r="AH191" s="52"/>
      <c r="AI191" s="52"/>
      <c r="AJ191" s="52"/>
      <c r="AK191" s="52"/>
      <c r="AL191" s="52"/>
      <c r="AM191" s="52"/>
      <c r="AN191" s="52"/>
      <c r="AO191" s="52"/>
      <c r="AP191" s="52"/>
      <c r="AQ191" s="52"/>
      <c r="AR191" s="52"/>
      <c r="AS191" s="52"/>
      <c r="AT191" s="52"/>
      <c r="AU191" s="52"/>
      <c r="AV191" s="52"/>
      <c r="AW191" s="52"/>
    </row>
    <row r="192" spans="1:49" x14ac:dyDescent="0.2">
      <c r="K192" s="61"/>
      <c r="L192" s="61"/>
      <c r="M192" s="61"/>
      <c r="N192" s="61"/>
      <c r="O192" s="61"/>
      <c r="P192" s="61"/>
      <c r="Q192" s="52"/>
      <c r="R192" s="61"/>
      <c r="S192" s="52"/>
      <c r="U192" s="52"/>
      <c r="V192" s="52"/>
      <c r="W192" s="52"/>
      <c r="AB192" s="52"/>
      <c r="AC192" s="52"/>
      <c r="AD192" s="52"/>
      <c r="AE192" s="52">
        <v>48</v>
      </c>
      <c r="AF192" s="52"/>
      <c r="AG192" s="52"/>
      <c r="AH192" s="52"/>
      <c r="AI192" s="52"/>
      <c r="AJ192" s="52"/>
      <c r="AK192" s="52"/>
      <c r="AL192" s="52"/>
      <c r="AM192" s="52"/>
      <c r="AN192" s="52"/>
      <c r="AO192" s="52"/>
      <c r="AP192" s="52"/>
      <c r="AQ192" s="52"/>
      <c r="AR192" s="52"/>
      <c r="AS192" s="52"/>
      <c r="AT192" s="52"/>
      <c r="AU192" s="52"/>
      <c r="AV192" s="52"/>
      <c r="AW192" s="52"/>
    </row>
    <row r="193" spans="1:49" x14ac:dyDescent="0.2">
      <c r="K193" s="61"/>
      <c r="L193" s="61"/>
      <c r="M193" s="61"/>
      <c r="N193" s="61"/>
      <c r="O193" s="61"/>
      <c r="P193" s="61"/>
      <c r="Q193" s="61"/>
      <c r="R193" s="61"/>
      <c r="S193" s="52"/>
      <c r="U193" s="52"/>
      <c r="V193" s="52"/>
      <c r="W193" s="52"/>
      <c r="AB193" s="52"/>
      <c r="AC193" s="52"/>
      <c r="AD193" s="52"/>
      <c r="AE193" s="52">
        <v>20</v>
      </c>
      <c r="AF193" s="52"/>
      <c r="AG193" s="52"/>
      <c r="AH193" s="52"/>
      <c r="AI193" s="52"/>
      <c r="AJ193" s="52"/>
      <c r="AK193" s="52"/>
      <c r="AL193" s="52"/>
      <c r="AM193" s="52"/>
      <c r="AN193" s="52"/>
      <c r="AO193" s="52"/>
      <c r="AP193" s="52"/>
      <c r="AQ193" s="52"/>
      <c r="AR193" s="52"/>
      <c r="AS193" s="52"/>
      <c r="AT193" s="52"/>
      <c r="AU193" s="52"/>
      <c r="AV193" s="52"/>
      <c r="AW193" s="52"/>
    </row>
    <row r="194" spans="1:49" x14ac:dyDescent="0.2">
      <c r="K194" s="52"/>
      <c r="L194" s="52"/>
      <c r="M194" s="52"/>
      <c r="N194" s="61"/>
      <c r="O194" s="61"/>
      <c r="P194" s="61"/>
      <c r="Q194" s="52"/>
      <c r="R194" s="61"/>
      <c r="S194" s="52"/>
      <c r="U194" s="52"/>
      <c r="V194" s="52"/>
      <c r="W194" s="52"/>
      <c r="AB194" s="52"/>
      <c r="AC194" s="52"/>
      <c r="AD194" s="52"/>
      <c r="AE194" s="52">
        <v>24</v>
      </c>
      <c r="AF194" s="52"/>
      <c r="AG194" s="52"/>
      <c r="AH194" s="52"/>
      <c r="AI194" s="52"/>
      <c r="AJ194" s="52"/>
      <c r="AK194" s="52"/>
      <c r="AL194" s="52"/>
      <c r="AM194" s="52"/>
      <c r="AN194" s="52"/>
      <c r="AO194" s="52"/>
      <c r="AP194" s="52"/>
      <c r="AQ194" s="52"/>
      <c r="AR194" s="52"/>
      <c r="AS194" s="52"/>
      <c r="AT194" s="52"/>
      <c r="AU194" s="52"/>
      <c r="AV194" s="52"/>
      <c r="AW194" s="52"/>
    </row>
    <row r="195" spans="1:49" x14ac:dyDescent="0.2">
      <c r="K195" s="61"/>
      <c r="L195" s="61"/>
      <c r="M195" s="61"/>
      <c r="N195" s="61"/>
      <c r="O195" s="61"/>
      <c r="P195" s="61"/>
      <c r="Q195" s="61"/>
      <c r="R195" s="61"/>
      <c r="S195" s="61"/>
      <c r="U195" s="52"/>
      <c r="V195" s="52"/>
      <c r="W195" s="52"/>
      <c r="AB195" s="52"/>
      <c r="AC195" s="52"/>
      <c r="AD195" s="52"/>
      <c r="AE195" s="52">
        <v>36</v>
      </c>
      <c r="AF195" s="52"/>
      <c r="AG195" s="52"/>
      <c r="AH195" s="52"/>
      <c r="AI195" s="52"/>
      <c r="AJ195" s="52"/>
      <c r="AK195" s="52"/>
      <c r="AL195" s="52"/>
      <c r="AM195" s="52"/>
      <c r="AN195" s="52"/>
      <c r="AO195" s="52"/>
      <c r="AP195" s="52"/>
      <c r="AQ195" s="52"/>
      <c r="AR195" s="52"/>
      <c r="AS195" s="52"/>
      <c r="AT195" s="52"/>
      <c r="AU195" s="52"/>
      <c r="AV195" s="52"/>
      <c r="AW195" s="52"/>
    </row>
    <row r="196" spans="1:49" x14ac:dyDescent="0.2">
      <c r="K196" s="61"/>
      <c r="L196" s="61"/>
      <c r="M196" s="61"/>
      <c r="N196" s="61"/>
      <c r="O196" s="61"/>
      <c r="P196" s="61"/>
      <c r="Q196" s="61"/>
      <c r="R196" s="61"/>
      <c r="S196" s="61"/>
      <c r="U196" s="52"/>
      <c r="V196" s="52"/>
      <c r="W196" s="52"/>
      <c r="AB196" s="52"/>
      <c r="AC196" s="52"/>
      <c r="AD196" s="52"/>
      <c r="AE196" s="52">
        <v>20</v>
      </c>
      <c r="AF196" s="52"/>
      <c r="AG196" s="52"/>
      <c r="AH196" s="52"/>
      <c r="AI196" s="52"/>
      <c r="AJ196" s="52"/>
      <c r="AK196" s="52"/>
      <c r="AL196" s="52"/>
      <c r="AM196" s="52"/>
      <c r="AN196" s="52"/>
      <c r="AO196" s="52"/>
      <c r="AP196" s="52"/>
      <c r="AQ196" s="52"/>
      <c r="AR196" s="52"/>
      <c r="AS196" s="52"/>
      <c r="AT196" s="52"/>
      <c r="AU196" s="52"/>
      <c r="AV196" s="52"/>
      <c r="AW196" s="52"/>
    </row>
    <row r="197" spans="1:49" x14ac:dyDescent="0.2">
      <c r="A197" s="52"/>
      <c r="B197" s="52"/>
      <c r="C197" s="52"/>
      <c r="D197" s="52"/>
      <c r="E197" s="52"/>
      <c r="F197" s="52"/>
      <c r="G197" s="52"/>
      <c r="H197" s="52"/>
      <c r="I197" s="52"/>
      <c r="J197" s="52"/>
      <c r="K197" s="61"/>
      <c r="L197" s="61"/>
      <c r="M197" s="61"/>
      <c r="N197" s="61"/>
      <c r="O197" s="61"/>
      <c r="P197" s="61"/>
      <c r="Q197" s="61"/>
      <c r="R197" s="61"/>
      <c r="S197" s="61"/>
      <c r="U197" s="52"/>
      <c r="V197" s="52"/>
      <c r="W197" s="52"/>
      <c r="AB197" s="52"/>
      <c r="AC197" s="52"/>
      <c r="AD197" s="52"/>
      <c r="AE197" s="52">
        <v>24</v>
      </c>
      <c r="AF197" s="52"/>
      <c r="AG197" s="52"/>
      <c r="AH197" s="52"/>
      <c r="AI197" s="52"/>
      <c r="AJ197" s="52"/>
      <c r="AK197" s="52"/>
      <c r="AL197" s="52"/>
      <c r="AM197" s="52"/>
      <c r="AN197" s="52"/>
      <c r="AO197" s="52"/>
      <c r="AP197" s="52"/>
      <c r="AQ197" s="52"/>
      <c r="AR197" s="52"/>
      <c r="AS197" s="52"/>
      <c r="AT197" s="52"/>
      <c r="AU197" s="52"/>
      <c r="AV197" s="52"/>
      <c r="AW197" s="52"/>
    </row>
    <row r="198" spans="1:49" x14ac:dyDescent="0.2">
      <c r="A198" s="52"/>
      <c r="B198" s="52"/>
      <c r="C198" s="52"/>
      <c r="D198" s="52"/>
      <c r="E198" s="52"/>
      <c r="F198" s="52"/>
      <c r="G198" s="52"/>
      <c r="H198" s="52"/>
      <c r="I198" s="52"/>
      <c r="J198" s="52"/>
      <c r="K198" s="61"/>
      <c r="L198" s="61"/>
      <c r="M198" s="61"/>
      <c r="N198" s="61"/>
      <c r="O198" s="61"/>
      <c r="P198" s="61"/>
      <c r="Q198" s="61"/>
      <c r="R198" s="61"/>
      <c r="S198" s="61"/>
      <c r="U198" s="52"/>
      <c r="V198" s="52"/>
      <c r="W198" s="52"/>
      <c r="AB198" s="52"/>
      <c r="AC198" s="52"/>
      <c r="AD198" s="52"/>
      <c r="AE198" s="52">
        <v>36</v>
      </c>
      <c r="AF198" s="52"/>
      <c r="AG198" s="52"/>
      <c r="AH198" s="52"/>
      <c r="AI198" s="52"/>
      <c r="AJ198" s="52"/>
      <c r="AK198" s="52"/>
      <c r="AL198" s="52"/>
      <c r="AM198" s="52"/>
      <c r="AN198" s="52"/>
      <c r="AO198" s="52"/>
      <c r="AP198" s="52"/>
      <c r="AQ198" s="52"/>
      <c r="AR198" s="52"/>
      <c r="AS198" s="52"/>
      <c r="AT198" s="52"/>
      <c r="AU198" s="52"/>
      <c r="AV198" s="52"/>
      <c r="AW198" s="52"/>
    </row>
    <row r="199" spans="1:49" x14ac:dyDescent="0.2">
      <c r="A199" s="52"/>
      <c r="B199" s="52"/>
      <c r="C199" s="52"/>
      <c r="D199" s="52"/>
      <c r="E199" s="52"/>
      <c r="F199" s="52"/>
      <c r="G199" s="52"/>
      <c r="H199" s="52"/>
      <c r="I199" s="52"/>
      <c r="J199" s="52"/>
      <c r="K199" s="61"/>
      <c r="L199" s="61"/>
      <c r="M199" s="61"/>
      <c r="N199" s="61"/>
      <c r="O199" s="61"/>
      <c r="P199" s="61"/>
      <c r="Q199" s="61"/>
      <c r="R199" s="61"/>
      <c r="S199" s="61"/>
      <c r="T199" s="61"/>
      <c r="U199" s="52"/>
      <c r="V199" s="52"/>
      <c r="W199" s="52"/>
      <c r="AB199" s="52"/>
      <c r="AC199" s="52"/>
      <c r="AD199" s="52"/>
      <c r="AE199" s="52">
        <v>28</v>
      </c>
      <c r="AF199" s="52"/>
      <c r="AG199" s="52"/>
      <c r="AH199" s="52"/>
      <c r="AI199" s="52"/>
      <c r="AJ199" s="52"/>
      <c r="AK199" s="52"/>
      <c r="AL199" s="52"/>
      <c r="AM199" s="52"/>
      <c r="AN199" s="52"/>
      <c r="AO199" s="52"/>
      <c r="AP199" s="52"/>
      <c r="AQ199" s="52"/>
      <c r="AR199" s="52"/>
      <c r="AS199" s="52"/>
      <c r="AT199" s="52"/>
      <c r="AU199" s="52"/>
      <c r="AV199" s="52"/>
      <c r="AW199" s="52"/>
    </row>
    <row r="200" spans="1:49" x14ac:dyDescent="0.2">
      <c r="A200" s="52"/>
      <c r="B200" s="52"/>
      <c r="C200" s="52"/>
      <c r="D200" s="52"/>
      <c r="E200" s="52"/>
      <c r="F200" s="52"/>
      <c r="G200" s="52"/>
      <c r="H200" s="52"/>
      <c r="I200" s="52"/>
      <c r="J200" s="52"/>
      <c r="K200" s="61"/>
      <c r="L200" s="61"/>
      <c r="M200" s="79" t="str">
        <f>IF(ISNA(VLOOKUP(1,$M$197:$O$198,2,FALSE)),"",IF(AND(#REF!="Ja",J$14=5520),VLOOKUP(1,$M$197:$O$198,2),IF(AND(#REF!="Ja",J$14=5522),VLOOKUP(1,$M$197:$O$198,3),"")))</f>
        <v/>
      </c>
      <c r="N200" s="61"/>
      <c r="O200" s="61"/>
      <c r="P200" s="61"/>
      <c r="Q200" s="61"/>
      <c r="R200" s="61"/>
      <c r="S200" s="61"/>
      <c r="T200" s="61"/>
      <c r="U200" s="52"/>
      <c r="V200" s="52"/>
      <c r="W200" s="52"/>
      <c r="AB200" s="52"/>
      <c r="AC200" s="52"/>
      <c r="AD200" s="52"/>
      <c r="AE200" s="52">
        <v>44</v>
      </c>
      <c r="AF200" s="52"/>
      <c r="AG200" s="52"/>
      <c r="AH200" s="52"/>
      <c r="AI200" s="52"/>
      <c r="AJ200" s="52"/>
      <c r="AK200" s="52"/>
      <c r="AL200" s="52"/>
      <c r="AM200" s="52"/>
      <c r="AN200" s="52"/>
      <c r="AO200" s="52"/>
      <c r="AP200" s="52"/>
      <c r="AQ200" s="52"/>
      <c r="AR200" s="52"/>
      <c r="AS200" s="52"/>
      <c r="AT200" s="52"/>
      <c r="AU200" s="52"/>
      <c r="AV200" s="52"/>
      <c r="AW200" s="52"/>
    </row>
    <row r="201" spans="1:49" x14ac:dyDescent="0.2">
      <c r="A201" s="52"/>
      <c r="B201" s="52"/>
      <c r="C201" s="52"/>
      <c r="D201" s="52"/>
      <c r="E201" s="52"/>
      <c r="F201" s="52"/>
      <c r="G201" s="52"/>
      <c r="H201" s="52"/>
      <c r="I201" s="52"/>
      <c r="J201" s="52"/>
      <c r="K201" s="61"/>
      <c r="L201" s="61"/>
      <c r="M201" s="61"/>
      <c r="N201" s="61"/>
      <c r="O201" s="61"/>
      <c r="P201" s="61"/>
      <c r="Q201" s="61"/>
      <c r="R201" s="61"/>
      <c r="S201" s="61"/>
      <c r="T201" s="61"/>
      <c r="U201" s="52"/>
      <c r="V201" s="52"/>
      <c r="W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row>
    <row r="202" spans="1:49" x14ac:dyDescent="0.2">
      <c r="A202" s="52"/>
      <c r="B202" s="52"/>
      <c r="C202" s="52"/>
      <c r="D202" s="52"/>
      <c r="E202" s="52"/>
      <c r="F202" s="52"/>
      <c r="G202" s="52"/>
      <c r="H202" s="52"/>
      <c r="I202" s="52"/>
      <c r="J202" s="52"/>
      <c r="K202" s="61"/>
      <c r="L202" s="61"/>
      <c r="M202" s="61"/>
      <c r="N202" s="61"/>
      <c r="O202" s="61"/>
      <c r="P202" s="61"/>
      <c r="Q202" s="61"/>
      <c r="R202" s="61"/>
      <c r="S202" s="61"/>
      <c r="T202" s="52"/>
      <c r="U202" s="52"/>
      <c r="V202" s="52"/>
      <c r="W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row>
    <row r="203" spans="1:49" x14ac:dyDescent="0.2">
      <c r="A203" s="52"/>
      <c r="B203" s="52"/>
      <c r="C203" s="52"/>
      <c r="D203" s="52"/>
      <c r="E203" s="52"/>
      <c r="F203" s="52"/>
      <c r="G203" s="52"/>
      <c r="H203" s="52"/>
      <c r="I203" s="52"/>
      <c r="J203" s="52"/>
      <c r="K203" s="61"/>
      <c r="L203" s="61"/>
      <c r="M203" s="61"/>
      <c r="N203" s="61"/>
      <c r="O203" s="61"/>
      <c r="P203" s="61"/>
      <c r="Q203" s="61"/>
      <c r="R203" s="61"/>
      <c r="S203" s="61"/>
      <c r="T203" s="52"/>
      <c r="U203" s="52"/>
      <c r="V203" s="52"/>
      <c r="W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row>
    <row r="204" spans="1:49" x14ac:dyDescent="0.2">
      <c r="A204" s="52"/>
      <c r="B204" s="52"/>
      <c r="C204" s="52"/>
      <c r="D204" s="52"/>
      <c r="E204" s="52"/>
      <c r="F204" s="52"/>
      <c r="G204" s="52"/>
      <c r="H204" s="52"/>
      <c r="I204" s="52"/>
      <c r="J204" s="52"/>
      <c r="K204" s="61"/>
      <c r="L204" s="61"/>
      <c r="M204" s="61"/>
      <c r="N204" s="61"/>
      <c r="O204" s="61"/>
      <c r="P204" s="61"/>
      <c r="Q204" s="61"/>
      <c r="R204" s="61"/>
      <c r="S204" s="61"/>
      <c r="T204" s="52"/>
      <c r="U204" s="52"/>
      <c r="V204" s="52"/>
      <c r="W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row>
    <row r="205" spans="1:49" x14ac:dyDescent="0.2">
      <c r="K205" s="61"/>
      <c r="L205" s="61"/>
      <c r="M205" s="61"/>
      <c r="N205" s="61"/>
      <c r="O205" s="61"/>
      <c r="P205" s="61"/>
      <c r="Q205" s="61"/>
      <c r="R205" s="61"/>
      <c r="S205" s="61"/>
      <c r="T205" s="52"/>
      <c r="U205" s="52"/>
      <c r="V205" s="52"/>
      <c r="W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row>
    <row r="206" spans="1:49" x14ac:dyDescent="0.2">
      <c r="K206" s="61"/>
      <c r="L206" s="61"/>
      <c r="M206" s="61"/>
      <c r="N206" s="61"/>
      <c r="O206" s="61"/>
      <c r="P206" s="61"/>
      <c r="Q206" s="61"/>
      <c r="R206" s="61"/>
      <c r="S206" s="61"/>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row>
    <row r="207" spans="1:49" x14ac:dyDescent="0.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row>
    <row r="208" spans="1:49" x14ac:dyDescent="0.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row>
    <row r="209" spans="1:49" x14ac:dyDescent="0.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row>
    <row r="210" spans="1:49" x14ac:dyDescent="0.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row>
    <row r="211" spans="1:49" x14ac:dyDescent="0.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row>
    <row r="212" spans="1:49" x14ac:dyDescent="0.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row>
    <row r="213" spans="1:49" x14ac:dyDescent="0.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row>
    <row r="214" spans="1:49" x14ac:dyDescent="0.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row>
    <row r="215" spans="1:49" x14ac:dyDescent="0.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row>
    <row r="216" spans="1:49" x14ac:dyDescent="0.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row>
    <row r="217" spans="1:49" x14ac:dyDescent="0.2">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row>
    <row r="218" spans="1:49" x14ac:dyDescent="0.2">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row>
    <row r="219" spans="1:49" x14ac:dyDescent="0.2">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row>
    <row r="220" spans="1:49" x14ac:dyDescent="0.2">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row>
    <row r="221" spans="1:49" x14ac:dyDescent="0.2">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row>
    <row r="222" spans="1:49" x14ac:dyDescent="0.2">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row>
    <row r="223" spans="1:49" x14ac:dyDescent="0.2">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row>
    <row r="224" spans="1:49" x14ac:dyDescent="0.2">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row>
    <row r="225" spans="1:49" x14ac:dyDescent="0.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row>
    <row r="226" spans="1:49" x14ac:dyDescent="0.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row>
    <row r="227" spans="1:49" x14ac:dyDescent="0.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row>
    <row r="228" spans="1:49" x14ac:dyDescent="0.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row>
    <row r="229" spans="1:49" x14ac:dyDescent="0.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row>
    <row r="230" spans="1:49" x14ac:dyDescent="0.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row>
    <row r="231" spans="1:49" x14ac:dyDescent="0.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row>
    <row r="232" spans="1:49" x14ac:dyDescent="0.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row>
    <row r="233" spans="1:49" x14ac:dyDescent="0.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row>
    <row r="234" spans="1:49" x14ac:dyDescent="0.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row>
    <row r="235" spans="1:49" x14ac:dyDescent="0.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row>
    <row r="236" spans="1:49" x14ac:dyDescent="0.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row>
    <row r="237" spans="1:49" x14ac:dyDescent="0.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row>
    <row r="238" spans="1:49" x14ac:dyDescent="0.2">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row>
    <row r="239" spans="1:49" x14ac:dyDescent="0.2">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row>
    <row r="240" spans="1:49" x14ac:dyDescent="0.2">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row>
    <row r="241" spans="1:49" x14ac:dyDescent="0.2">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row>
    <row r="242" spans="1:49" x14ac:dyDescent="0.2">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row>
    <row r="243" spans="1:49" x14ac:dyDescent="0.2">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row>
    <row r="244" spans="1:49" x14ac:dyDescent="0.2">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row>
    <row r="245" spans="1:49" x14ac:dyDescent="0.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row>
    <row r="246" spans="1:49" x14ac:dyDescent="0.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row>
    <row r="247" spans="1:49" x14ac:dyDescent="0.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row>
    <row r="248" spans="1:49" x14ac:dyDescent="0.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row>
    <row r="249" spans="1:49" x14ac:dyDescent="0.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row>
    <row r="250" spans="1:49" x14ac:dyDescent="0.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row>
    <row r="251" spans="1:49" x14ac:dyDescent="0.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row>
    <row r="252" spans="1:49" x14ac:dyDescent="0.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row>
    <row r="253" spans="1:49" x14ac:dyDescent="0.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row>
    <row r="254" spans="1:49" x14ac:dyDescent="0.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row>
    <row r="255" spans="1:49" x14ac:dyDescent="0.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row>
    <row r="256" spans="1:49" x14ac:dyDescent="0.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row>
    <row r="257" spans="1:49" x14ac:dyDescent="0.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row>
    <row r="258" spans="1:49" x14ac:dyDescent="0.2">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row>
    <row r="259" spans="1:49" x14ac:dyDescent="0.2">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row>
    <row r="260" spans="1:49" x14ac:dyDescent="0.2">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row>
    <row r="261" spans="1:49" x14ac:dyDescent="0.2">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row>
    <row r="262" spans="1:49" x14ac:dyDescent="0.2">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row>
    <row r="263" spans="1:49" x14ac:dyDescent="0.2">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row>
    <row r="264" spans="1:49" x14ac:dyDescent="0.2">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row>
    <row r="265" spans="1:49" x14ac:dyDescent="0.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row>
    <row r="266" spans="1:49" x14ac:dyDescent="0.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row>
    <row r="267" spans="1:49" x14ac:dyDescent="0.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row>
    <row r="268" spans="1:49" x14ac:dyDescent="0.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row>
    <row r="269" spans="1:49" x14ac:dyDescent="0.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row>
    <row r="270" spans="1:49" x14ac:dyDescent="0.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row>
    <row r="271" spans="1:49" x14ac:dyDescent="0.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row>
    <row r="272" spans="1:49" x14ac:dyDescent="0.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row>
    <row r="273" spans="1:49" x14ac:dyDescent="0.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row>
    <row r="274" spans="1:49" x14ac:dyDescent="0.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row>
    <row r="275" spans="1:49" x14ac:dyDescent="0.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row>
    <row r="276" spans="1:49" x14ac:dyDescent="0.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row>
    <row r="277" spans="1:49" x14ac:dyDescent="0.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row>
    <row r="278" spans="1:49" x14ac:dyDescent="0.2">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row>
    <row r="279" spans="1:49" x14ac:dyDescent="0.2">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row>
    <row r="280" spans="1:49" x14ac:dyDescent="0.2">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row>
    <row r="281" spans="1:49" x14ac:dyDescent="0.2">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row>
    <row r="282" spans="1:49" x14ac:dyDescent="0.2">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row>
    <row r="283" spans="1:49" x14ac:dyDescent="0.2">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row>
    <row r="284" spans="1:49" x14ac:dyDescent="0.2">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row>
    <row r="285" spans="1:49" x14ac:dyDescent="0.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row>
    <row r="286" spans="1:49" x14ac:dyDescent="0.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row>
    <row r="287" spans="1:49" x14ac:dyDescent="0.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row>
    <row r="288" spans="1:49" x14ac:dyDescent="0.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row>
    <row r="289" spans="1:49" x14ac:dyDescent="0.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row>
    <row r="290" spans="1:49" x14ac:dyDescent="0.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row>
    <row r="291" spans="1:49" x14ac:dyDescent="0.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row>
    <row r="292" spans="1:49" x14ac:dyDescent="0.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row>
    <row r="293" spans="1:49" x14ac:dyDescent="0.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row>
    <row r="294" spans="1:49" x14ac:dyDescent="0.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row>
    <row r="295" spans="1:49" x14ac:dyDescent="0.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row>
    <row r="296" spans="1:49" x14ac:dyDescent="0.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row>
    <row r="297" spans="1:49" x14ac:dyDescent="0.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row>
    <row r="298" spans="1:49" x14ac:dyDescent="0.2">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row>
    <row r="299" spans="1:49" x14ac:dyDescent="0.2">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row>
    <row r="300" spans="1:49" x14ac:dyDescent="0.2">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row>
    <row r="301" spans="1:49" x14ac:dyDescent="0.2">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row>
    <row r="302" spans="1:49" x14ac:dyDescent="0.2">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row>
    <row r="303" spans="1:49" x14ac:dyDescent="0.2">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row>
    <row r="304" spans="1:49" x14ac:dyDescent="0.2">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row>
    <row r="305" spans="1:49" x14ac:dyDescent="0.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row>
    <row r="306" spans="1:49" x14ac:dyDescent="0.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row>
    <row r="307" spans="1:49" x14ac:dyDescent="0.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row>
    <row r="308" spans="1:49" x14ac:dyDescent="0.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row>
    <row r="309" spans="1:49" x14ac:dyDescent="0.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row>
    <row r="310" spans="1:49" x14ac:dyDescent="0.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row>
    <row r="311" spans="1:49" x14ac:dyDescent="0.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row>
    <row r="312" spans="1:49" x14ac:dyDescent="0.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row>
    <row r="313" spans="1:49" x14ac:dyDescent="0.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row>
    <row r="314" spans="1:49" x14ac:dyDescent="0.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row>
    <row r="315" spans="1:49" x14ac:dyDescent="0.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row>
    <row r="316" spans="1:49" x14ac:dyDescent="0.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row>
    <row r="317" spans="1:49" x14ac:dyDescent="0.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row>
    <row r="318" spans="1:49" x14ac:dyDescent="0.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row>
    <row r="319" spans="1:49" x14ac:dyDescent="0.2">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row>
    <row r="320" spans="1:49" x14ac:dyDescent="0.2">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row>
    <row r="321" spans="1:49" x14ac:dyDescent="0.2">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row>
    <row r="322" spans="1:49" x14ac:dyDescent="0.2">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row>
    <row r="323" spans="1:49" x14ac:dyDescent="0.2">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row>
    <row r="324" spans="1:49" x14ac:dyDescent="0.2">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row>
    <row r="325" spans="1:49" x14ac:dyDescent="0.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row>
    <row r="326" spans="1:49" x14ac:dyDescent="0.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row>
    <row r="327" spans="1:49" x14ac:dyDescent="0.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row>
    <row r="328" spans="1:49" x14ac:dyDescent="0.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row>
    <row r="329" spans="1:49" x14ac:dyDescent="0.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row>
    <row r="330" spans="1:49" x14ac:dyDescent="0.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row>
    <row r="331" spans="1:49" x14ac:dyDescent="0.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row>
    <row r="332" spans="1:49" x14ac:dyDescent="0.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row>
    <row r="333" spans="1:49" x14ac:dyDescent="0.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row>
    <row r="334" spans="1:49" x14ac:dyDescent="0.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row>
    <row r="335" spans="1:49" x14ac:dyDescent="0.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row>
    <row r="336" spans="1:49" x14ac:dyDescent="0.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row>
    <row r="337" spans="1:49" x14ac:dyDescent="0.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row>
    <row r="338" spans="1:49" x14ac:dyDescent="0.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row>
    <row r="339" spans="1:49" x14ac:dyDescent="0.2">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row>
    <row r="340" spans="1:49" x14ac:dyDescent="0.2">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row>
    <row r="341" spans="1:49" x14ac:dyDescent="0.2">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row>
    <row r="342" spans="1:49" x14ac:dyDescent="0.2">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row>
    <row r="343" spans="1:49" x14ac:dyDescent="0.2">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row>
    <row r="344" spans="1:49" x14ac:dyDescent="0.2">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row>
    <row r="345" spans="1:49" x14ac:dyDescent="0.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row>
    <row r="346" spans="1:49" x14ac:dyDescent="0.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row>
    <row r="347" spans="1:49" x14ac:dyDescent="0.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row>
    <row r="348" spans="1:49" x14ac:dyDescent="0.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row>
    <row r="349" spans="1:49" x14ac:dyDescent="0.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row>
    <row r="350" spans="1:49" x14ac:dyDescent="0.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row>
    <row r="351" spans="1:49" x14ac:dyDescent="0.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row>
    <row r="352" spans="1:49" x14ac:dyDescent="0.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row>
    <row r="353" spans="1:49" x14ac:dyDescent="0.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row>
    <row r="354" spans="1:49" x14ac:dyDescent="0.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row>
    <row r="355" spans="1:49" x14ac:dyDescent="0.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row>
    <row r="356" spans="1:49" x14ac:dyDescent="0.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row>
    <row r="357" spans="1:49" x14ac:dyDescent="0.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row>
    <row r="358" spans="1:49" x14ac:dyDescent="0.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row>
    <row r="359" spans="1:49" x14ac:dyDescent="0.2">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row>
    <row r="360" spans="1:49" x14ac:dyDescent="0.2">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row>
    <row r="361" spans="1:49" x14ac:dyDescent="0.2">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row>
    <row r="362" spans="1:49" x14ac:dyDescent="0.2">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row>
    <row r="363" spans="1:49" x14ac:dyDescent="0.2">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row>
    <row r="364" spans="1:49" x14ac:dyDescent="0.2">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row>
    <row r="365" spans="1:49" x14ac:dyDescent="0.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row>
    <row r="366" spans="1:49" x14ac:dyDescent="0.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row>
    <row r="367" spans="1:49" x14ac:dyDescent="0.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row>
    <row r="368" spans="1:49" x14ac:dyDescent="0.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row>
    <row r="369" spans="1:49" x14ac:dyDescent="0.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row>
    <row r="370" spans="1:49" x14ac:dyDescent="0.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row>
    <row r="371" spans="1:49" x14ac:dyDescent="0.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row>
    <row r="372" spans="1:49" x14ac:dyDescent="0.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row>
    <row r="373" spans="1:49" x14ac:dyDescent="0.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row>
    <row r="374" spans="1:49" x14ac:dyDescent="0.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row>
    <row r="375" spans="1:49" x14ac:dyDescent="0.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row>
    <row r="376" spans="1:49" x14ac:dyDescent="0.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row>
    <row r="377" spans="1:49" x14ac:dyDescent="0.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row>
    <row r="378" spans="1:49" x14ac:dyDescent="0.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row>
    <row r="379" spans="1:49" x14ac:dyDescent="0.2">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row>
    <row r="380" spans="1:49" x14ac:dyDescent="0.2">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row>
    <row r="381" spans="1:49" x14ac:dyDescent="0.2">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row>
    <row r="382" spans="1:49" x14ac:dyDescent="0.2">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row>
    <row r="383" spans="1:49" x14ac:dyDescent="0.2">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row>
    <row r="384" spans="1:49" x14ac:dyDescent="0.2">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row>
    <row r="385" spans="1:49" x14ac:dyDescent="0.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row>
    <row r="386" spans="1:49" x14ac:dyDescent="0.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row>
    <row r="387" spans="1:49" x14ac:dyDescent="0.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row>
    <row r="388" spans="1:49" x14ac:dyDescent="0.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row>
    <row r="389" spans="1:49" x14ac:dyDescent="0.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row>
    <row r="390" spans="1:49" x14ac:dyDescent="0.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row>
    <row r="391" spans="1:49" x14ac:dyDescent="0.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row>
    <row r="392" spans="1:49" x14ac:dyDescent="0.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row>
    <row r="393" spans="1:49" x14ac:dyDescent="0.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row>
    <row r="394" spans="1:49" x14ac:dyDescent="0.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row>
    <row r="395" spans="1:49" x14ac:dyDescent="0.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row>
    <row r="396" spans="1:49" x14ac:dyDescent="0.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row>
    <row r="397" spans="1:49" x14ac:dyDescent="0.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row>
    <row r="398" spans="1:49" x14ac:dyDescent="0.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row>
    <row r="399" spans="1:49" x14ac:dyDescent="0.2">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row>
    <row r="400" spans="1:49" x14ac:dyDescent="0.2">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row>
    <row r="401" spans="1:49" x14ac:dyDescent="0.2">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row>
    <row r="402" spans="1:49" x14ac:dyDescent="0.2">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row>
    <row r="403" spans="1:49" x14ac:dyDescent="0.2">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row>
    <row r="404" spans="1:49" x14ac:dyDescent="0.2">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row>
    <row r="405" spans="1:49" x14ac:dyDescent="0.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row>
    <row r="406" spans="1:49" x14ac:dyDescent="0.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row>
    <row r="407" spans="1:49" x14ac:dyDescent="0.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row>
    <row r="408" spans="1:49" x14ac:dyDescent="0.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row>
    <row r="409" spans="1:49" x14ac:dyDescent="0.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row>
    <row r="410" spans="1:49" x14ac:dyDescent="0.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row>
    <row r="411" spans="1:49" x14ac:dyDescent="0.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row>
    <row r="412" spans="1:49" x14ac:dyDescent="0.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row>
    <row r="413" spans="1:49" x14ac:dyDescent="0.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row>
    <row r="414" spans="1:49" x14ac:dyDescent="0.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row>
    <row r="415" spans="1:49" x14ac:dyDescent="0.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row>
    <row r="416" spans="1:49" x14ac:dyDescent="0.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row>
    <row r="417" spans="1:49" x14ac:dyDescent="0.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row>
    <row r="418" spans="1:49" x14ac:dyDescent="0.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row>
    <row r="419" spans="1:49" x14ac:dyDescent="0.2">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row>
    <row r="420" spans="1:49" x14ac:dyDescent="0.2">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row>
    <row r="421" spans="1:49" x14ac:dyDescent="0.2">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row>
    <row r="422" spans="1:49" x14ac:dyDescent="0.2">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row>
    <row r="423" spans="1:49" x14ac:dyDescent="0.2">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row>
    <row r="424" spans="1:49" x14ac:dyDescent="0.2">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row>
    <row r="425" spans="1:49" x14ac:dyDescent="0.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row>
    <row r="426" spans="1:49" x14ac:dyDescent="0.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row>
    <row r="427" spans="1:49" x14ac:dyDescent="0.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row>
    <row r="428" spans="1:49" x14ac:dyDescent="0.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row>
    <row r="429" spans="1:49" x14ac:dyDescent="0.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row>
    <row r="430" spans="1:49" x14ac:dyDescent="0.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row>
    <row r="431" spans="1:49" x14ac:dyDescent="0.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row>
    <row r="432" spans="1:49" x14ac:dyDescent="0.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row>
    <row r="433" spans="1:49" x14ac:dyDescent="0.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row>
    <row r="434" spans="1:49" x14ac:dyDescent="0.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row>
    <row r="435" spans="1:49" x14ac:dyDescent="0.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row>
    <row r="436" spans="1:49" x14ac:dyDescent="0.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row>
    <row r="437" spans="1:49" x14ac:dyDescent="0.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row>
    <row r="438" spans="1:49" x14ac:dyDescent="0.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row>
    <row r="439" spans="1:49" x14ac:dyDescent="0.2">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row>
    <row r="440" spans="1:49" x14ac:dyDescent="0.2">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row>
    <row r="441" spans="1:49" x14ac:dyDescent="0.2">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row>
    <row r="442" spans="1:49" x14ac:dyDescent="0.2">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row>
    <row r="443" spans="1:49" x14ac:dyDescent="0.2">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row>
    <row r="444" spans="1:49" x14ac:dyDescent="0.2">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row>
    <row r="445" spans="1:49" x14ac:dyDescent="0.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row>
    <row r="446" spans="1:49" x14ac:dyDescent="0.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row>
    <row r="447" spans="1:49" x14ac:dyDescent="0.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row>
    <row r="448" spans="1:49" x14ac:dyDescent="0.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row>
    <row r="449" spans="1:49" x14ac:dyDescent="0.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row>
    <row r="450" spans="1:49" x14ac:dyDescent="0.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row>
    <row r="451" spans="1:49" x14ac:dyDescent="0.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row>
    <row r="452" spans="1:49" x14ac:dyDescent="0.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row>
    <row r="453" spans="1:49" x14ac:dyDescent="0.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row>
    <row r="454" spans="1:49" x14ac:dyDescent="0.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row>
    <row r="455" spans="1:49" x14ac:dyDescent="0.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row>
    <row r="456" spans="1:49" x14ac:dyDescent="0.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row>
    <row r="457" spans="1:49" x14ac:dyDescent="0.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row>
    <row r="458" spans="1:49" x14ac:dyDescent="0.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row>
    <row r="459" spans="1:49" x14ac:dyDescent="0.2">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row>
    <row r="460" spans="1:49" x14ac:dyDescent="0.2">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row>
    <row r="461" spans="1:49" x14ac:dyDescent="0.2">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row>
    <row r="462" spans="1:49" x14ac:dyDescent="0.2">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row>
    <row r="463" spans="1:49" x14ac:dyDescent="0.2">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row>
    <row r="464" spans="1:49" x14ac:dyDescent="0.2">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row>
    <row r="465" spans="1:49" x14ac:dyDescent="0.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row>
    <row r="466" spans="1:49" x14ac:dyDescent="0.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row>
    <row r="467" spans="1:49" x14ac:dyDescent="0.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row>
    <row r="468" spans="1:49" x14ac:dyDescent="0.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row>
    <row r="469" spans="1:49" x14ac:dyDescent="0.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row>
    <row r="470" spans="1:49" x14ac:dyDescent="0.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row>
    <row r="471" spans="1:49" x14ac:dyDescent="0.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row>
    <row r="472" spans="1:49" x14ac:dyDescent="0.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row>
    <row r="473" spans="1:49" x14ac:dyDescent="0.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row>
    <row r="474" spans="1:49" x14ac:dyDescent="0.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row>
    <row r="475" spans="1:49" x14ac:dyDescent="0.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row>
    <row r="476" spans="1:49" x14ac:dyDescent="0.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row>
    <row r="477" spans="1:49" x14ac:dyDescent="0.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row>
    <row r="478" spans="1:49" x14ac:dyDescent="0.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row>
    <row r="479" spans="1:49" x14ac:dyDescent="0.2">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row>
    <row r="480" spans="1:49" x14ac:dyDescent="0.2">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row>
    <row r="481" spans="1:49" x14ac:dyDescent="0.2">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row>
    <row r="482" spans="1:49" x14ac:dyDescent="0.2">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row>
    <row r="483" spans="1:49" x14ac:dyDescent="0.2">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row>
    <row r="484" spans="1:49" x14ac:dyDescent="0.2">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row>
    <row r="485" spans="1:49" x14ac:dyDescent="0.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row>
    <row r="486" spans="1:49" x14ac:dyDescent="0.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row>
    <row r="487" spans="1:49" x14ac:dyDescent="0.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row>
    <row r="488" spans="1:49" x14ac:dyDescent="0.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row>
    <row r="489" spans="1:49" x14ac:dyDescent="0.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row>
    <row r="490" spans="1:49" x14ac:dyDescent="0.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row>
    <row r="491" spans="1:49" x14ac:dyDescent="0.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row>
    <row r="492" spans="1:49" x14ac:dyDescent="0.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row>
    <row r="493" spans="1:49" x14ac:dyDescent="0.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row>
    <row r="494" spans="1:49" x14ac:dyDescent="0.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row>
    <row r="495" spans="1:49" x14ac:dyDescent="0.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row>
    <row r="496" spans="1:49" x14ac:dyDescent="0.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row>
    <row r="497" spans="1:49" x14ac:dyDescent="0.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row>
    <row r="498" spans="1:49" x14ac:dyDescent="0.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row>
    <row r="499" spans="1:49" x14ac:dyDescent="0.2">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row>
    <row r="500" spans="1:49" x14ac:dyDescent="0.2">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row>
    <row r="501" spans="1:49" x14ac:dyDescent="0.2">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row>
    <row r="502" spans="1:49" x14ac:dyDescent="0.2">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row>
    <row r="503" spans="1:49" x14ac:dyDescent="0.2">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row>
    <row r="504" spans="1:49" x14ac:dyDescent="0.2">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row>
    <row r="505" spans="1:49" x14ac:dyDescent="0.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row>
    <row r="506" spans="1:49" x14ac:dyDescent="0.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row>
    <row r="507" spans="1:49" x14ac:dyDescent="0.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row>
    <row r="508" spans="1:49" x14ac:dyDescent="0.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row>
    <row r="509" spans="1:49" x14ac:dyDescent="0.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row>
    <row r="510" spans="1:49" x14ac:dyDescent="0.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row>
    <row r="511" spans="1:49" x14ac:dyDescent="0.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row>
    <row r="512" spans="1:49" x14ac:dyDescent="0.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row>
    <row r="513" spans="1:49" x14ac:dyDescent="0.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row>
    <row r="514" spans="1:49" x14ac:dyDescent="0.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row>
    <row r="515" spans="1:49" x14ac:dyDescent="0.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row>
    <row r="516" spans="1:49" x14ac:dyDescent="0.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row>
    <row r="517" spans="1:49" x14ac:dyDescent="0.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row>
    <row r="518" spans="1:49" x14ac:dyDescent="0.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row>
    <row r="519" spans="1:49" x14ac:dyDescent="0.2">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row>
    <row r="520" spans="1:49" x14ac:dyDescent="0.2">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row>
    <row r="521" spans="1:49" x14ac:dyDescent="0.2">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row>
    <row r="522" spans="1:49" x14ac:dyDescent="0.2">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row>
    <row r="523" spans="1:49" x14ac:dyDescent="0.2">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row>
    <row r="524" spans="1:49" x14ac:dyDescent="0.2">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row>
    <row r="525" spans="1:49" x14ac:dyDescent="0.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row>
    <row r="526" spans="1:49" x14ac:dyDescent="0.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row>
    <row r="527" spans="1:49" x14ac:dyDescent="0.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row>
    <row r="528" spans="1:49" x14ac:dyDescent="0.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row>
    <row r="529" spans="1:49" x14ac:dyDescent="0.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row>
    <row r="530" spans="1:49" x14ac:dyDescent="0.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row>
    <row r="531" spans="1:49" x14ac:dyDescent="0.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row>
    <row r="532" spans="1:49" x14ac:dyDescent="0.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row>
    <row r="533" spans="1:49" x14ac:dyDescent="0.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row>
    <row r="534" spans="1:49" x14ac:dyDescent="0.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row>
    <row r="535" spans="1:49" x14ac:dyDescent="0.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row>
    <row r="536" spans="1:49" x14ac:dyDescent="0.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row>
    <row r="537" spans="1:49" x14ac:dyDescent="0.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row>
    <row r="538" spans="1:49" x14ac:dyDescent="0.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row>
    <row r="539" spans="1:49" x14ac:dyDescent="0.2">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row>
    <row r="540" spans="1:49" x14ac:dyDescent="0.2">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row>
    <row r="541" spans="1:49" x14ac:dyDescent="0.2">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row>
    <row r="542" spans="1:49" x14ac:dyDescent="0.2">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row>
    <row r="543" spans="1:49" x14ac:dyDescent="0.2">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row>
    <row r="544" spans="1:49" x14ac:dyDescent="0.2">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row>
    <row r="545" spans="1:49" x14ac:dyDescent="0.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row>
    <row r="546" spans="1:49" x14ac:dyDescent="0.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row>
    <row r="547" spans="1:49" x14ac:dyDescent="0.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row>
    <row r="548" spans="1:49" x14ac:dyDescent="0.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row>
    <row r="549" spans="1:49" x14ac:dyDescent="0.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row>
    <row r="550" spans="1:49" x14ac:dyDescent="0.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row>
    <row r="551" spans="1:49" x14ac:dyDescent="0.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row>
    <row r="552" spans="1:49" x14ac:dyDescent="0.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row>
    <row r="553" spans="1:49" x14ac:dyDescent="0.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row>
    <row r="554" spans="1:49" x14ac:dyDescent="0.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row>
    <row r="555" spans="1:49" x14ac:dyDescent="0.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row>
    <row r="556" spans="1:49" x14ac:dyDescent="0.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row>
    <row r="557" spans="1:49" x14ac:dyDescent="0.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row>
    <row r="558" spans="1:49" x14ac:dyDescent="0.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row>
    <row r="559" spans="1:49" x14ac:dyDescent="0.2">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row>
    <row r="560" spans="1:49" x14ac:dyDescent="0.2">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row>
    <row r="561" spans="1:49" x14ac:dyDescent="0.2">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row>
    <row r="562" spans="1:49" x14ac:dyDescent="0.2">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row>
    <row r="563" spans="1:49" x14ac:dyDescent="0.2">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row>
    <row r="564" spans="1:49" x14ac:dyDescent="0.2">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row>
    <row r="565" spans="1:49" x14ac:dyDescent="0.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row>
    <row r="566" spans="1:49" x14ac:dyDescent="0.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row>
    <row r="567" spans="1:49" x14ac:dyDescent="0.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row>
    <row r="568" spans="1:49" x14ac:dyDescent="0.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row>
    <row r="569" spans="1:49" x14ac:dyDescent="0.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row>
    <row r="570" spans="1:49" x14ac:dyDescent="0.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row>
    <row r="571" spans="1:49" x14ac:dyDescent="0.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row>
    <row r="572" spans="1:49" x14ac:dyDescent="0.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row>
    <row r="573" spans="1:49" x14ac:dyDescent="0.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row>
    <row r="574" spans="1:49" x14ac:dyDescent="0.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row>
    <row r="575" spans="1:49" x14ac:dyDescent="0.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row>
    <row r="576" spans="1:49" x14ac:dyDescent="0.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row>
    <row r="577" spans="1:49" x14ac:dyDescent="0.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row>
    <row r="578" spans="1:49" x14ac:dyDescent="0.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row>
    <row r="579" spans="1:49" x14ac:dyDescent="0.2">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row>
    <row r="580" spans="1:49" x14ac:dyDescent="0.2">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row>
    <row r="581" spans="1:49" x14ac:dyDescent="0.2">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row>
    <row r="582" spans="1:49" x14ac:dyDescent="0.2">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row>
    <row r="583" spans="1:49" x14ac:dyDescent="0.2">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row>
    <row r="584" spans="1:49" x14ac:dyDescent="0.2">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row>
    <row r="585" spans="1:49" x14ac:dyDescent="0.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row>
    <row r="586" spans="1:49" x14ac:dyDescent="0.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row>
    <row r="587" spans="1:49" x14ac:dyDescent="0.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row>
    <row r="588" spans="1:49" x14ac:dyDescent="0.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row>
    <row r="589" spans="1:49" x14ac:dyDescent="0.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row>
    <row r="590" spans="1:49" x14ac:dyDescent="0.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row>
    <row r="591" spans="1:49" x14ac:dyDescent="0.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row>
    <row r="592" spans="1:49" x14ac:dyDescent="0.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row>
    <row r="593" spans="1:49" x14ac:dyDescent="0.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row>
    <row r="594" spans="1:49" x14ac:dyDescent="0.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row>
    <row r="595" spans="1:49" x14ac:dyDescent="0.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row>
    <row r="596" spans="1:49" x14ac:dyDescent="0.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row>
    <row r="597" spans="1:49" x14ac:dyDescent="0.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row>
    <row r="598" spans="1:49" x14ac:dyDescent="0.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row>
    <row r="599" spans="1:49" x14ac:dyDescent="0.2">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row>
    <row r="600" spans="1:49" x14ac:dyDescent="0.2">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row>
    <row r="601" spans="1:49" x14ac:dyDescent="0.2">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row>
    <row r="602" spans="1:49" x14ac:dyDescent="0.2">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row>
    <row r="603" spans="1:49" x14ac:dyDescent="0.2">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row>
    <row r="604" spans="1:49" x14ac:dyDescent="0.2">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row>
    <row r="605" spans="1:49" x14ac:dyDescent="0.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row>
    <row r="606" spans="1:49" x14ac:dyDescent="0.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row>
    <row r="607" spans="1:49" x14ac:dyDescent="0.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row>
    <row r="608" spans="1:49" x14ac:dyDescent="0.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row>
    <row r="609" spans="1:49" x14ac:dyDescent="0.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row>
    <row r="610" spans="1:49" x14ac:dyDescent="0.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row>
    <row r="611" spans="1:49" x14ac:dyDescent="0.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row>
    <row r="612" spans="1:49" x14ac:dyDescent="0.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row>
    <row r="613" spans="1:49" x14ac:dyDescent="0.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row>
    <row r="614" spans="1:49" x14ac:dyDescent="0.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row>
    <row r="615" spans="1:49" x14ac:dyDescent="0.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row>
    <row r="616" spans="1:49" x14ac:dyDescent="0.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row>
    <row r="617" spans="1:49" x14ac:dyDescent="0.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row>
    <row r="618" spans="1:49" x14ac:dyDescent="0.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row>
    <row r="619" spans="1:49" x14ac:dyDescent="0.2">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row>
    <row r="620" spans="1:49" x14ac:dyDescent="0.2">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row>
    <row r="621" spans="1:49" x14ac:dyDescent="0.2">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row>
    <row r="622" spans="1:49" x14ac:dyDescent="0.2">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row>
    <row r="623" spans="1:49" x14ac:dyDescent="0.2">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row>
    <row r="624" spans="1:49" x14ac:dyDescent="0.2">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row>
    <row r="625" spans="1:49" x14ac:dyDescent="0.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row>
    <row r="626" spans="1:49" x14ac:dyDescent="0.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row>
    <row r="627" spans="1:49" x14ac:dyDescent="0.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row>
    <row r="628" spans="1:49" x14ac:dyDescent="0.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row>
    <row r="629" spans="1:49" x14ac:dyDescent="0.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row>
    <row r="630" spans="1:49" x14ac:dyDescent="0.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row>
    <row r="631" spans="1:49" x14ac:dyDescent="0.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row>
    <row r="632" spans="1:49" x14ac:dyDescent="0.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row>
    <row r="633" spans="1:49" x14ac:dyDescent="0.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row>
    <row r="634" spans="1:49" x14ac:dyDescent="0.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row>
    <row r="635" spans="1:49" x14ac:dyDescent="0.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row>
    <row r="636" spans="1:49" x14ac:dyDescent="0.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row>
    <row r="637" spans="1:49" x14ac:dyDescent="0.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row>
    <row r="638" spans="1:49" x14ac:dyDescent="0.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row>
    <row r="639" spans="1:49" x14ac:dyDescent="0.2">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row>
    <row r="640" spans="1:49" x14ac:dyDescent="0.2">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row>
    <row r="641" spans="1:49" x14ac:dyDescent="0.2">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row>
    <row r="642" spans="1:49" x14ac:dyDescent="0.2">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row>
    <row r="643" spans="1:49" x14ac:dyDescent="0.2">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row>
    <row r="644" spans="1:49" x14ac:dyDescent="0.2">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row>
    <row r="645" spans="1:49" x14ac:dyDescent="0.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row>
    <row r="646" spans="1:49" x14ac:dyDescent="0.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row>
    <row r="647" spans="1:49" x14ac:dyDescent="0.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row>
    <row r="648" spans="1:49" x14ac:dyDescent="0.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row>
    <row r="649" spans="1:49" x14ac:dyDescent="0.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row>
    <row r="650" spans="1:49" x14ac:dyDescent="0.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row>
    <row r="651" spans="1:49" x14ac:dyDescent="0.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row>
    <row r="652" spans="1:49" x14ac:dyDescent="0.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row>
    <row r="653" spans="1:49" x14ac:dyDescent="0.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row>
    <row r="654" spans="1:49" x14ac:dyDescent="0.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row>
    <row r="655" spans="1:49" x14ac:dyDescent="0.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row>
    <row r="656" spans="1:49" x14ac:dyDescent="0.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row>
    <row r="657" spans="1:49" x14ac:dyDescent="0.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row>
    <row r="658" spans="1:49" x14ac:dyDescent="0.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row>
    <row r="659" spans="1:49" x14ac:dyDescent="0.2">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row>
    <row r="660" spans="1:49" x14ac:dyDescent="0.2">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row>
    <row r="661" spans="1:49" x14ac:dyDescent="0.2">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row>
    <row r="662" spans="1:49" x14ac:dyDescent="0.2">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row>
    <row r="663" spans="1:49" x14ac:dyDescent="0.2">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row>
    <row r="664" spans="1:49" x14ac:dyDescent="0.2">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row>
    <row r="665" spans="1:49" x14ac:dyDescent="0.2">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row>
    <row r="666" spans="1:49" x14ac:dyDescent="0.2">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row>
    <row r="667" spans="1:49" x14ac:dyDescent="0.2">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row>
    <row r="668" spans="1:49" x14ac:dyDescent="0.2">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row>
    <row r="669" spans="1:49" x14ac:dyDescent="0.2">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row>
    <row r="670" spans="1:49" x14ac:dyDescent="0.2">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row>
    <row r="671" spans="1:49" x14ac:dyDescent="0.2">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row>
    <row r="672" spans="1:49" x14ac:dyDescent="0.2">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row>
    <row r="673" spans="1:49" x14ac:dyDescent="0.2">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row>
    <row r="674" spans="1:49" x14ac:dyDescent="0.2">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row>
    <row r="675" spans="1:49" x14ac:dyDescent="0.2">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row>
    <row r="676" spans="1:49" x14ac:dyDescent="0.2">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row>
    <row r="677" spans="1:49" x14ac:dyDescent="0.2">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row>
    <row r="678" spans="1:49" x14ac:dyDescent="0.2">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row>
    <row r="679" spans="1:49" x14ac:dyDescent="0.2">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row>
    <row r="680" spans="1:49" x14ac:dyDescent="0.2">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row>
    <row r="681" spans="1:49" x14ac:dyDescent="0.2">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row>
    <row r="682" spans="1:49" x14ac:dyDescent="0.2">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row>
    <row r="683" spans="1:49" x14ac:dyDescent="0.2">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row>
    <row r="684" spans="1:49" x14ac:dyDescent="0.2">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row>
    <row r="685" spans="1:49" x14ac:dyDescent="0.2">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row>
    <row r="686" spans="1:49" x14ac:dyDescent="0.2">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row>
    <row r="687" spans="1:49" x14ac:dyDescent="0.2">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row>
    <row r="688" spans="1:49" x14ac:dyDescent="0.2">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row>
    <row r="689" spans="1:49" x14ac:dyDescent="0.2">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c r="AB689" s="52"/>
      <c r="AC689" s="52"/>
      <c r="AD689" s="52"/>
      <c r="AE689" s="52"/>
      <c r="AF689" s="52"/>
      <c r="AG689" s="52"/>
      <c r="AH689" s="52"/>
      <c r="AI689" s="52"/>
      <c r="AJ689" s="52"/>
      <c r="AK689" s="52"/>
      <c r="AL689" s="52"/>
      <c r="AM689" s="52"/>
      <c r="AN689" s="52"/>
      <c r="AO689" s="52"/>
      <c r="AP689" s="52"/>
      <c r="AQ689" s="52"/>
      <c r="AR689" s="52"/>
      <c r="AS689" s="52"/>
      <c r="AT689" s="52"/>
      <c r="AU689" s="52"/>
      <c r="AV689" s="52"/>
      <c r="AW689" s="52"/>
    </row>
    <row r="690" spans="1:49" x14ac:dyDescent="0.2">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c r="AB690" s="52"/>
      <c r="AC690" s="52"/>
      <c r="AD690" s="52"/>
      <c r="AE690" s="52"/>
      <c r="AF690" s="52"/>
      <c r="AG690" s="52"/>
      <c r="AH690" s="52"/>
      <c r="AI690" s="52"/>
      <c r="AJ690" s="52"/>
      <c r="AK690" s="52"/>
      <c r="AL690" s="52"/>
      <c r="AM690" s="52"/>
      <c r="AN690" s="52"/>
      <c r="AO690" s="52"/>
      <c r="AP690" s="52"/>
      <c r="AQ690" s="52"/>
      <c r="AR690" s="52"/>
      <c r="AS690" s="52"/>
      <c r="AT690" s="52"/>
      <c r="AU690" s="52"/>
      <c r="AV690" s="52"/>
      <c r="AW690" s="52"/>
    </row>
    <row r="691" spans="1:49" x14ac:dyDescent="0.2">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c r="AL691" s="52"/>
      <c r="AM691" s="52"/>
      <c r="AN691" s="52"/>
      <c r="AO691" s="52"/>
      <c r="AP691" s="52"/>
      <c r="AQ691" s="52"/>
      <c r="AR691" s="52"/>
      <c r="AS691" s="52"/>
      <c r="AT691" s="52"/>
      <c r="AU691" s="52"/>
      <c r="AV691" s="52"/>
      <c r="AW691" s="52"/>
    </row>
    <row r="692" spans="1:49" x14ac:dyDescent="0.2">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c r="AL692" s="52"/>
      <c r="AM692" s="52"/>
      <c r="AN692" s="52"/>
      <c r="AO692" s="52"/>
      <c r="AP692" s="52"/>
      <c r="AQ692" s="52"/>
      <c r="AR692" s="52"/>
      <c r="AS692" s="52"/>
      <c r="AT692" s="52"/>
      <c r="AU692" s="52"/>
      <c r="AV692" s="52"/>
      <c r="AW692" s="52"/>
    </row>
    <row r="693" spans="1:49" x14ac:dyDescent="0.2">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c r="AB693" s="52"/>
      <c r="AC693" s="52"/>
      <c r="AD693" s="52"/>
      <c r="AE693" s="52"/>
      <c r="AF693" s="52"/>
      <c r="AG693" s="52"/>
      <c r="AH693" s="52"/>
      <c r="AI693" s="52"/>
      <c r="AJ693" s="52"/>
      <c r="AK693" s="52"/>
      <c r="AL693" s="52"/>
      <c r="AM693" s="52"/>
      <c r="AN693" s="52"/>
      <c r="AO693" s="52"/>
      <c r="AP693" s="52"/>
      <c r="AQ693" s="52"/>
      <c r="AR693" s="52"/>
      <c r="AS693" s="52"/>
      <c r="AT693" s="52"/>
      <c r="AU693" s="52"/>
      <c r="AV693" s="52"/>
      <c r="AW693" s="52"/>
    </row>
    <row r="694" spans="1:49" x14ac:dyDescent="0.2">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c r="AL694" s="52"/>
      <c r="AM694" s="52"/>
      <c r="AN694" s="52"/>
      <c r="AO694" s="52"/>
      <c r="AP694" s="52"/>
      <c r="AQ694" s="52"/>
      <c r="AR694" s="52"/>
      <c r="AS694" s="52"/>
      <c r="AT694" s="52"/>
      <c r="AU694" s="52"/>
      <c r="AV694" s="52"/>
      <c r="AW694" s="52"/>
    </row>
    <row r="695" spans="1:49" x14ac:dyDescent="0.2">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c r="AL695" s="52"/>
      <c r="AM695" s="52"/>
      <c r="AN695" s="52"/>
      <c r="AO695" s="52"/>
      <c r="AP695" s="52"/>
      <c r="AQ695" s="52"/>
      <c r="AR695" s="52"/>
      <c r="AS695" s="52"/>
      <c r="AT695" s="52"/>
      <c r="AU695" s="52"/>
      <c r="AV695" s="52"/>
      <c r="AW695" s="52"/>
    </row>
    <row r="696" spans="1:49" x14ac:dyDescent="0.2">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c r="AL696" s="52"/>
      <c r="AM696" s="52"/>
      <c r="AN696" s="52"/>
      <c r="AO696" s="52"/>
      <c r="AP696" s="52"/>
      <c r="AQ696" s="52"/>
      <c r="AR696" s="52"/>
      <c r="AS696" s="52"/>
      <c r="AT696" s="52"/>
      <c r="AU696" s="52"/>
      <c r="AV696" s="52"/>
      <c r="AW696" s="52"/>
    </row>
    <row r="697" spans="1:49" x14ac:dyDescent="0.2">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c r="AB697" s="52"/>
      <c r="AC697" s="52"/>
      <c r="AD697" s="52"/>
      <c r="AE697" s="52"/>
      <c r="AF697" s="52"/>
      <c r="AG697" s="52"/>
      <c r="AH697" s="52"/>
      <c r="AI697" s="52"/>
      <c r="AJ697" s="52"/>
      <c r="AK697" s="52"/>
      <c r="AL697" s="52"/>
      <c r="AM697" s="52"/>
      <c r="AN697" s="52"/>
      <c r="AO697" s="52"/>
      <c r="AP697" s="52"/>
      <c r="AQ697" s="52"/>
      <c r="AR697" s="52"/>
      <c r="AS697" s="52"/>
      <c r="AT697" s="52"/>
      <c r="AU697" s="52"/>
      <c r="AV697" s="52"/>
      <c r="AW697" s="52"/>
    </row>
    <row r="698" spans="1:49" x14ac:dyDescent="0.2">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c r="AL698" s="52"/>
      <c r="AM698" s="52"/>
      <c r="AN698" s="52"/>
      <c r="AO698" s="52"/>
      <c r="AP698" s="52"/>
      <c r="AQ698" s="52"/>
      <c r="AR698" s="52"/>
      <c r="AS698" s="52"/>
      <c r="AT698" s="52"/>
      <c r="AU698" s="52"/>
      <c r="AV698" s="52"/>
      <c r="AW698" s="52"/>
    </row>
    <row r="699" spans="1:49" x14ac:dyDescent="0.2">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2"/>
      <c r="AN699" s="52"/>
      <c r="AO699" s="52"/>
      <c r="AP699" s="52"/>
      <c r="AQ699" s="52"/>
      <c r="AR699" s="52"/>
      <c r="AS699" s="52"/>
      <c r="AT699" s="52"/>
      <c r="AU699" s="52"/>
      <c r="AV699" s="52"/>
      <c r="AW699" s="52"/>
    </row>
    <row r="700" spans="1:49" x14ac:dyDescent="0.2">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c r="AB700" s="52"/>
      <c r="AC700" s="52"/>
      <c r="AD700" s="52"/>
      <c r="AE700" s="52"/>
      <c r="AF700" s="52"/>
      <c r="AG700" s="52"/>
      <c r="AH700" s="52"/>
      <c r="AI700" s="52"/>
      <c r="AJ700" s="52"/>
      <c r="AK700" s="52"/>
      <c r="AL700" s="52"/>
      <c r="AM700" s="52"/>
      <c r="AN700" s="52"/>
      <c r="AO700" s="52"/>
      <c r="AP700" s="52"/>
      <c r="AQ700" s="52"/>
      <c r="AR700" s="52"/>
      <c r="AS700" s="52"/>
      <c r="AT700" s="52"/>
      <c r="AU700" s="52"/>
      <c r="AV700" s="52"/>
      <c r="AW700" s="52"/>
    </row>
    <row r="701" spans="1:49" x14ac:dyDescent="0.2">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row>
    <row r="702" spans="1:49" x14ac:dyDescent="0.2">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2"/>
      <c r="AN702" s="52"/>
      <c r="AO702" s="52"/>
      <c r="AP702" s="52"/>
      <c r="AQ702" s="52"/>
      <c r="AR702" s="52"/>
      <c r="AS702" s="52"/>
      <c r="AT702" s="52"/>
      <c r="AU702" s="52"/>
      <c r="AV702" s="52"/>
      <c r="AW702" s="52"/>
    </row>
    <row r="703" spans="1:49" x14ac:dyDescent="0.2">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c r="AB703" s="52"/>
      <c r="AC703" s="52"/>
      <c r="AD703" s="52"/>
      <c r="AE703" s="52"/>
      <c r="AF703" s="52"/>
      <c r="AG703" s="52"/>
      <c r="AH703" s="52"/>
      <c r="AI703" s="52"/>
      <c r="AJ703" s="52"/>
      <c r="AK703" s="52"/>
      <c r="AL703" s="52"/>
      <c r="AM703" s="52"/>
      <c r="AN703" s="52"/>
      <c r="AO703" s="52"/>
      <c r="AP703" s="52"/>
      <c r="AQ703" s="52"/>
      <c r="AR703" s="52"/>
      <c r="AS703" s="52"/>
      <c r="AT703" s="52"/>
      <c r="AU703" s="52"/>
      <c r="AV703" s="52"/>
      <c r="AW703" s="52"/>
    </row>
    <row r="704" spans="1:49" x14ac:dyDescent="0.2">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52"/>
      <c r="AF704" s="52"/>
      <c r="AG704" s="52"/>
      <c r="AH704" s="52"/>
      <c r="AI704" s="52"/>
      <c r="AJ704" s="52"/>
      <c r="AK704" s="52"/>
      <c r="AL704" s="52"/>
      <c r="AM704" s="52"/>
      <c r="AN704" s="52"/>
      <c r="AO704" s="52"/>
      <c r="AP704" s="52"/>
      <c r="AQ704" s="52"/>
      <c r="AR704" s="52"/>
      <c r="AS704" s="52"/>
      <c r="AT704" s="52"/>
      <c r="AU704" s="52"/>
      <c r="AV704" s="52"/>
      <c r="AW704" s="52"/>
    </row>
    <row r="705" spans="1:49" x14ac:dyDescent="0.2">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52"/>
      <c r="AF705" s="52"/>
      <c r="AG705" s="52"/>
      <c r="AH705" s="52"/>
      <c r="AI705" s="52"/>
      <c r="AJ705" s="52"/>
      <c r="AK705" s="52"/>
      <c r="AL705" s="52"/>
      <c r="AM705" s="52"/>
      <c r="AN705" s="52"/>
      <c r="AO705" s="52"/>
      <c r="AP705" s="52"/>
      <c r="AQ705" s="52"/>
      <c r="AR705" s="52"/>
      <c r="AS705" s="52"/>
      <c r="AT705" s="52"/>
      <c r="AU705" s="52"/>
      <c r="AV705" s="52"/>
      <c r="AW705" s="52"/>
    </row>
    <row r="706" spans="1:49" x14ac:dyDescent="0.2">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2"/>
      <c r="AN706" s="52"/>
      <c r="AO706" s="52"/>
      <c r="AP706" s="52"/>
      <c r="AQ706" s="52"/>
      <c r="AR706" s="52"/>
      <c r="AS706" s="52"/>
      <c r="AT706" s="52"/>
      <c r="AU706" s="52"/>
      <c r="AV706" s="52"/>
      <c r="AW706" s="52"/>
    </row>
    <row r="707" spans="1:49" x14ac:dyDescent="0.2">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c r="AL707" s="52"/>
      <c r="AM707" s="52"/>
      <c r="AN707" s="52"/>
      <c r="AO707" s="52"/>
      <c r="AP707" s="52"/>
      <c r="AQ707" s="52"/>
      <c r="AR707" s="52"/>
      <c r="AS707" s="52"/>
      <c r="AT707" s="52"/>
      <c r="AU707" s="52"/>
      <c r="AV707" s="52"/>
      <c r="AW707" s="52"/>
    </row>
    <row r="708" spans="1:49" x14ac:dyDescent="0.2">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c r="AB708" s="52"/>
      <c r="AC708" s="52"/>
      <c r="AD708" s="52"/>
      <c r="AE708" s="52"/>
      <c r="AF708" s="52"/>
      <c r="AG708" s="52"/>
      <c r="AH708" s="52"/>
      <c r="AI708" s="52"/>
      <c r="AJ708" s="52"/>
      <c r="AK708" s="52"/>
      <c r="AL708" s="52"/>
      <c r="AM708" s="52"/>
      <c r="AN708" s="52"/>
      <c r="AO708" s="52"/>
      <c r="AP708" s="52"/>
      <c r="AQ708" s="52"/>
      <c r="AR708" s="52"/>
      <c r="AS708" s="52"/>
      <c r="AT708" s="52"/>
      <c r="AU708" s="52"/>
      <c r="AV708" s="52"/>
      <c r="AW708" s="52"/>
    </row>
    <row r="709" spans="1:49" x14ac:dyDescent="0.2">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2"/>
      <c r="AN709" s="52"/>
      <c r="AO709" s="52"/>
      <c r="AP709" s="52"/>
      <c r="AQ709" s="52"/>
      <c r="AR709" s="52"/>
      <c r="AS709" s="52"/>
      <c r="AT709" s="52"/>
      <c r="AU709" s="52"/>
      <c r="AV709" s="52"/>
      <c r="AW709" s="52"/>
    </row>
    <row r="710" spans="1:49" x14ac:dyDescent="0.2">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c r="AF710" s="52"/>
      <c r="AG710" s="52"/>
      <c r="AH710" s="52"/>
      <c r="AI710" s="52"/>
      <c r="AJ710" s="52"/>
      <c r="AK710" s="52"/>
      <c r="AL710" s="52"/>
      <c r="AM710" s="52"/>
      <c r="AN710" s="52"/>
      <c r="AO710" s="52"/>
      <c r="AP710" s="52"/>
      <c r="AQ710" s="52"/>
      <c r="AR710" s="52"/>
      <c r="AS710" s="52"/>
      <c r="AT710" s="52"/>
      <c r="AU710" s="52"/>
      <c r="AV710" s="52"/>
      <c r="AW710" s="52"/>
    </row>
    <row r="711" spans="1:49" x14ac:dyDescent="0.2">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c r="AL711" s="52"/>
      <c r="AM711" s="52"/>
      <c r="AN711" s="52"/>
      <c r="AO711" s="52"/>
      <c r="AP711" s="52"/>
      <c r="AQ711" s="52"/>
      <c r="AR711" s="52"/>
      <c r="AS711" s="52"/>
      <c r="AT711" s="52"/>
      <c r="AU711" s="52"/>
      <c r="AV711" s="52"/>
      <c r="AW711" s="52"/>
    </row>
    <row r="712" spans="1:49" x14ac:dyDescent="0.2">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c r="AF712" s="52"/>
      <c r="AG712" s="52"/>
      <c r="AH712" s="52"/>
      <c r="AI712" s="52"/>
      <c r="AJ712" s="52"/>
      <c r="AK712" s="52"/>
      <c r="AL712" s="52"/>
      <c r="AM712" s="52"/>
      <c r="AN712" s="52"/>
      <c r="AO712" s="52"/>
      <c r="AP712" s="52"/>
      <c r="AQ712" s="52"/>
      <c r="AR712" s="52"/>
      <c r="AS712" s="52"/>
      <c r="AT712" s="52"/>
      <c r="AU712" s="52"/>
      <c r="AV712" s="52"/>
      <c r="AW712" s="52"/>
    </row>
    <row r="713" spans="1:49" x14ac:dyDescent="0.2">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c r="AL713" s="52"/>
      <c r="AM713" s="52"/>
      <c r="AN713" s="52"/>
      <c r="AO713" s="52"/>
      <c r="AP713" s="52"/>
      <c r="AQ713" s="52"/>
      <c r="AR713" s="52"/>
      <c r="AS713" s="52"/>
      <c r="AT713" s="52"/>
      <c r="AU713" s="52"/>
      <c r="AV713" s="52"/>
      <c r="AW713" s="52"/>
    </row>
    <row r="714" spans="1:49" x14ac:dyDescent="0.2">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c r="AB714" s="52"/>
      <c r="AC714" s="52"/>
      <c r="AD714" s="52"/>
      <c r="AE714" s="52"/>
      <c r="AF714" s="52"/>
      <c r="AG714" s="52"/>
      <c r="AH714" s="52"/>
      <c r="AI714" s="52"/>
      <c r="AJ714" s="52"/>
      <c r="AK714" s="52"/>
      <c r="AL714" s="52"/>
      <c r="AM714" s="52"/>
      <c r="AN714" s="52"/>
      <c r="AO714" s="52"/>
      <c r="AP714" s="52"/>
      <c r="AQ714" s="52"/>
      <c r="AR714" s="52"/>
      <c r="AS714" s="52"/>
      <c r="AT714" s="52"/>
      <c r="AU714" s="52"/>
      <c r="AV714" s="52"/>
      <c r="AW714" s="52"/>
    </row>
    <row r="715" spans="1:49" x14ac:dyDescent="0.2">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c r="AL715" s="52"/>
      <c r="AM715" s="52"/>
      <c r="AN715" s="52"/>
      <c r="AO715" s="52"/>
      <c r="AP715" s="52"/>
      <c r="AQ715" s="52"/>
      <c r="AR715" s="52"/>
      <c r="AS715" s="52"/>
      <c r="AT715" s="52"/>
      <c r="AU715" s="52"/>
      <c r="AV715" s="52"/>
      <c r="AW715" s="52"/>
    </row>
    <row r="716" spans="1:49" x14ac:dyDescent="0.2">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row>
    <row r="717" spans="1:49" x14ac:dyDescent="0.2">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c r="AB717" s="52"/>
      <c r="AC717" s="52"/>
      <c r="AD717" s="52"/>
      <c r="AE717" s="52"/>
      <c r="AF717" s="52"/>
      <c r="AG717" s="52"/>
      <c r="AH717" s="52"/>
      <c r="AI717" s="52"/>
      <c r="AJ717" s="52"/>
      <c r="AK717" s="52"/>
      <c r="AL717" s="52"/>
      <c r="AM717" s="52"/>
      <c r="AN717" s="52"/>
      <c r="AO717" s="52"/>
      <c r="AP717" s="52"/>
      <c r="AQ717" s="52"/>
      <c r="AR717" s="52"/>
      <c r="AS717" s="52"/>
      <c r="AT717" s="52"/>
      <c r="AU717" s="52"/>
      <c r="AV717" s="52"/>
      <c r="AW717" s="52"/>
    </row>
    <row r="718" spans="1:49" x14ac:dyDescent="0.2">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c r="AB718" s="52"/>
      <c r="AC718" s="52"/>
      <c r="AD718" s="52"/>
      <c r="AE718" s="52"/>
      <c r="AF718" s="52"/>
      <c r="AG718" s="52"/>
      <c r="AH718" s="52"/>
      <c r="AI718" s="52"/>
      <c r="AJ718" s="52"/>
      <c r="AK718" s="52"/>
      <c r="AL718" s="52"/>
      <c r="AM718" s="52"/>
      <c r="AN718" s="52"/>
      <c r="AO718" s="52"/>
      <c r="AP718" s="52"/>
      <c r="AQ718" s="52"/>
      <c r="AR718" s="52"/>
      <c r="AS718" s="52"/>
      <c r="AT718" s="52"/>
      <c r="AU718" s="52"/>
      <c r="AV718" s="52"/>
      <c r="AW718" s="52"/>
    </row>
    <row r="719" spans="1:49" x14ac:dyDescent="0.2">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row>
    <row r="720" spans="1:49" x14ac:dyDescent="0.2">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row>
    <row r="721" spans="1:49" x14ac:dyDescent="0.2">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row>
    <row r="722" spans="1:49" x14ac:dyDescent="0.2">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row>
    <row r="723" spans="1:49" x14ac:dyDescent="0.2">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row>
    <row r="724" spans="1:49" x14ac:dyDescent="0.2">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row>
    <row r="725" spans="1:49" x14ac:dyDescent="0.2">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row>
    <row r="726" spans="1:49" x14ac:dyDescent="0.2">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row>
    <row r="727" spans="1:49" x14ac:dyDescent="0.2">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row>
    <row r="728" spans="1:49" x14ac:dyDescent="0.2">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row>
    <row r="729" spans="1:49" x14ac:dyDescent="0.2">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c r="AB729" s="52"/>
      <c r="AC729" s="52"/>
      <c r="AD729" s="52"/>
      <c r="AE729" s="52"/>
      <c r="AF729" s="52"/>
      <c r="AG729" s="52"/>
      <c r="AH729" s="52"/>
      <c r="AI729" s="52"/>
      <c r="AJ729" s="52"/>
      <c r="AK729" s="52"/>
      <c r="AL729" s="52"/>
      <c r="AM729" s="52"/>
      <c r="AN729" s="52"/>
      <c r="AO729" s="52"/>
      <c r="AP729" s="52"/>
      <c r="AQ729" s="52"/>
      <c r="AR729" s="52"/>
      <c r="AS729" s="52"/>
      <c r="AT729" s="52"/>
      <c r="AU729" s="52"/>
      <c r="AV729" s="52"/>
      <c r="AW729" s="52"/>
    </row>
    <row r="730" spans="1:49" x14ac:dyDescent="0.2">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c r="AB730" s="52"/>
      <c r="AC730" s="52"/>
      <c r="AD730" s="52"/>
      <c r="AE730" s="52"/>
      <c r="AF730" s="52"/>
      <c r="AG730" s="52"/>
      <c r="AH730" s="52"/>
      <c r="AI730" s="52"/>
      <c r="AJ730" s="52"/>
      <c r="AK730" s="52"/>
      <c r="AL730" s="52"/>
      <c r="AM730" s="52"/>
      <c r="AN730" s="52"/>
      <c r="AO730" s="52"/>
      <c r="AP730" s="52"/>
      <c r="AQ730" s="52"/>
      <c r="AR730" s="52"/>
      <c r="AS730" s="52"/>
      <c r="AT730" s="52"/>
      <c r="AU730" s="52"/>
      <c r="AV730" s="52"/>
      <c r="AW730" s="52"/>
    </row>
    <row r="731" spans="1:49" x14ac:dyDescent="0.2">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c r="AB731" s="52"/>
      <c r="AC731" s="52"/>
      <c r="AD731" s="52"/>
      <c r="AE731" s="52"/>
      <c r="AF731" s="52"/>
      <c r="AG731" s="52"/>
      <c r="AH731" s="52"/>
      <c r="AI731" s="52"/>
      <c r="AJ731" s="52"/>
      <c r="AK731" s="52"/>
      <c r="AL731" s="52"/>
      <c r="AM731" s="52"/>
      <c r="AN731" s="52"/>
      <c r="AO731" s="52"/>
      <c r="AP731" s="52"/>
      <c r="AQ731" s="52"/>
      <c r="AR731" s="52"/>
      <c r="AS731" s="52"/>
      <c r="AT731" s="52"/>
      <c r="AU731" s="52"/>
      <c r="AV731" s="52"/>
      <c r="AW731" s="52"/>
    </row>
    <row r="732" spans="1:49" x14ac:dyDescent="0.2">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c r="AB732" s="52"/>
      <c r="AC732" s="52"/>
      <c r="AD732" s="52"/>
      <c r="AE732" s="52"/>
      <c r="AF732" s="52"/>
      <c r="AG732" s="52"/>
      <c r="AH732" s="52"/>
      <c r="AI732" s="52"/>
      <c r="AJ732" s="52"/>
      <c r="AK732" s="52"/>
      <c r="AL732" s="52"/>
      <c r="AM732" s="52"/>
      <c r="AN732" s="52"/>
      <c r="AO732" s="52"/>
      <c r="AP732" s="52"/>
      <c r="AQ732" s="52"/>
      <c r="AR732" s="52"/>
      <c r="AS732" s="52"/>
      <c r="AT732" s="52"/>
      <c r="AU732" s="52"/>
      <c r="AV732" s="52"/>
      <c r="AW732" s="52"/>
    </row>
    <row r="733" spans="1:49" x14ac:dyDescent="0.2">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c r="AB733" s="52"/>
      <c r="AC733" s="52"/>
      <c r="AD733" s="52"/>
      <c r="AE733" s="52"/>
      <c r="AF733" s="52"/>
      <c r="AG733" s="52"/>
      <c r="AH733" s="52"/>
      <c r="AI733" s="52"/>
      <c r="AJ733" s="52"/>
      <c r="AK733" s="52"/>
      <c r="AL733" s="52"/>
      <c r="AM733" s="52"/>
      <c r="AN733" s="52"/>
      <c r="AO733" s="52"/>
      <c r="AP733" s="52"/>
      <c r="AQ733" s="52"/>
      <c r="AR733" s="52"/>
      <c r="AS733" s="52"/>
      <c r="AT733" s="52"/>
      <c r="AU733" s="52"/>
      <c r="AV733" s="52"/>
      <c r="AW733" s="52"/>
    </row>
    <row r="734" spans="1:49" x14ac:dyDescent="0.2">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c r="AB734" s="52"/>
      <c r="AC734" s="52"/>
      <c r="AD734" s="52"/>
      <c r="AE734" s="52"/>
      <c r="AF734" s="52"/>
      <c r="AG734" s="52"/>
      <c r="AH734" s="52"/>
      <c r="AI734" s="52"/>
      <c r="AJ734" s="52"/>
      <c r="AK734" s="52"/>
      <c r="AL734" s="52"/>
      <c r="AM734" s="52"/>
      <c r="AN734" s="52"/>
      <c r="AO734" s="52"/>
      <c r="AP734" s="52"/>
      <c r="AQ734" s="52"/>
      <c r="AR734" s="52"/>
      <c r="AS734" s="52"/>
      <c r="AT734" s="52"/>
      <c r="AU734" s="52"/>
      <c r="AV734" s="52"/>
      <c r="AW734" s="52"/>
    </row>
    <row r="735" spans="1:49" x14ac:dyDescent="0.2">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c r="AB735" s="52"/>
      <c r="AC735" s="52"/>
      <c r="AD735" s="52"/>
      <c r="AE735" s="52"/>
      <c r="AF735" s="52"/>
      <c r="AG735" s="52"/>
      <c r="AH735" s="52"/>
      <c r="AI735" s="52"/>
      <c r="AJ735" s="52"/>
      <c r="AK735" s="52"/>
      <c r="AL735" s="52"/>
      <c r="AM735" s="52"/>
      <c r="AN735" s="52"/>
      <c r="AO735" s="52"/>
      <c r="AP735" s="52"/>
      <c r="AQ735" s="52"/>
      <c r="AR735" s="52"/>
      <c r="AS735" s="52"/>
      <c r="AT735" s="52"/>
      <c r="AU735" s="52"/>
      <c r="AV735" s="52"/>
      <c r="AW735" s="52"/>
    </row>
    <row r="736" spans="1:49" x14ac:dyDescent="0.2">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c r="AB736" s="52"/>
      <c r="AC736" s="52"/>
      <c r="AD736" s="52"/>
      <c r="AE736" s="52"/>
      <c r="AF736" s="52"/>
      <c r="AG736" s="52"/>
      <c r="AH736" s="52"/>
      <c r="AI736" s="52"/>
      <c r="AJ736" s="52"/>
      <c r="AK736" s="52"/>
      <c r="AL736" s="52"/>
      <c r="AM736" s="52"/>
      <c r="AN736" s="52"/>
      <c r="AO736" s="52"/>
      <c r="AP736" s="52"/>
      <c r="AQ736" s="52"/>
      <c r="AR736" s="52"/>
      <c r="AS736" s="52"/>
      <c r="AT736" s="52"/>
      <c r="AU736" s="52"/>
      <c r="AV736" s="52"/>
      <c r="AW736" s="52"/>
    </row>
    <row r="737" spans="1:49" x14ac:dyDescent="0.2">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c r="AB737" s="52"/>
      <c r="AC737" s="52"/>
      <c r="AD737" s="52"/>
      <c r="AE737" s="52"/>
      <c r="AF737" s="52"/>
      <c r="AG737" s="52"/>
      <c r="AH737" s="52"/>
      <c r="AI737" s="52"/>
      <c r="AJ737" s="52"/>
      <c r="AK737" s="52"/>
      <c r="AL737" s="52"/>
      <c r="AM737" s="52"/>
      <c r="AN737" s="52"/>
      <c r="AO737" s="52"/>
      <c r="AP737" s="52"/>
      <c r="AQ737" s="52"/>
      <c r="AR737" s="52"/>
      <c r="AS737" s="52"/>
      <c r="AT737" s="52"/>
      <c r="AU737" s="52"/>
      <c r="AV737" s="52"/>
      <c r="AW737" s="52"/>
    </row>
    <row r="738" spans="1:49" x14ac:dyDescent="0.2">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c r="AB738" s="52"/>
      <c r="AC738" s="52"/>
      <c r="AD738" s="52"/>
      <c r="AE738" s="52"/>
      <c r="AF738" s="52"/>
      <c r="AG738" s="52"/>
      <c r="AH738" s="52"/>
      <c r="AI738" s="52"/>
      <c r="AJ738" s="52"/>
      <c r="AK738" s="52"/>
      <c r="AL738" s="52"/>
      <c r="AM738" s="52"/>
      <c r="AN738" s="52"/>
      <c r="AO738" s="52"/>
      <c r="AP738" s="52"/>
      <c r="AQ738" s="52"/>
      <c r="AR738" s="52"/>
      <c r="AS738" s="52"/>
      <c r="AT738" s="52"/>
      <c r="AU738" s="52"/>
      <c r="AV738" s="52"/>
      <c r="AW738" s="52"/>
    </row>
    <row r="739" spans="1:49" x14ac:dyDescent="0.2">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c r="AB739" s="52"/>
      <c r="AC739" s="52"/>
      <c r="AD739" s="52"/>
      <c r="AE739" s="52"/>
      <c r="AF739" s="52"/>
      <c r="AG739" s="52"/>
      <c r="AH739" s="52"/>
      <c r="AI739" s="52"/>
      <c r="AJ739" s="52"/>
      <c r="AK739" s="52"/>
      <c r="AL739" s="52"/>
      <c r="AM739" s="52"/>
      <c r="AN739" s="52"/>
      <c r="AO739" s="52"/>
      <c r="AP739" s="52"/>
      <c r="AQ739" s="52"/>
      <c r="AR739" s="52"/>
      <c r="AS739" s="52"/>
      <c r="AT739" s="52"/>
      <c r="AU739" s="52"/>
      <c r="AV739" s="52"/>
      <c r="AW739" s="52"/>
    </row>
    <row r="740" spans="1:49" x14ac:dyDescent="0.2">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c r="AB740" s="52"/>
      <c r="AC740" s="52"/>
      <c r="AD740" s="52"/>
      <c r="AE740" s="52"/>
      <c r="AF740" s="52"/>
      <c r="AG740" s="52"/>
      <c r="AH740" s="52"/>
      <c r="AI740" s="52"/>
      <c r="AJ740" s="52"/>
      <c r="AK740" s="52"/>
      <c r="AL740" s="52"/>
      <c r="AM740" s="52"/>
      <c r="AN740" s="52"/>
      <c r="AO740" s="52"/>
      <c r="AP740" s="52"/>
      <c r="AQ740" s="52"/>
      <c r="AR740" s="52"/>
      <c r="AS740" s="52"/>
      <c r="AT740" s="52"/>
      <c r="AU740" s="52"/>
      <c r="AV740" s="52"/>
      <c r="AW740" s="52"/>
    </row>
    <row r="741" spans="1:49" x14ac:dyDescent="0.2">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c r="AC741" s="52"/>
      <c r="AD741" s="52"/>
      <c r="AE741" s="52"/>
      <c r="AF741" s="52"/>
      <c r="AG741" s="52"/>
      <c r="AH741" s="52"/>
      <c r="AI741" s="52"/>
      <c r="AJ741" s="52"/>
      <c r="AK741" s="52"/>
      <c r="AL741" s="52"/>
      <c r="AM741" s="52"/>
      <c r="AN741" s="52"/>
      <c r="AO741" s="52"/>
      <c r="AP741" s="52"/>
      <c r="AQ741" s="52"/>
      <c r="AR741" s="52"/>
      <c r="AS741" s="52"/>
      <c r="AT741" s="52"/>
      <c r="AU741" s="52"/>
      <c r="AV741" s="52"/>
      <c r="AW741" s="52"/>
    </row>
    <row r="742" spans="1:49" x14ac:dyDescent="0.2">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c r="AA742" s="52"/>
      <c r="AB742" s="52"/>
      <c r="AC742" s="52"/>
      <c r="AD742" s="52"/>
      <c r="AE742" s="52"/>
      <c r="AF742" s="52"/>
      <c r="AG742" s="52"/>
      <c r="AH742" s="52"/>
      <c r="AI742" s="52"/>
      <c r="AJ742" s="52"/>
      <c r="AK742" s="52"/>
      <c r="AL742" s="52"/>
      <c r="AM742" s="52"/>
      <c r="AN742" s="52"/>
      <c r="AO742" s="52"/>
      <c r="AP742" s="52"/>
      <c r="AQ742" s="52"/>
      <c r="AR742" s="52"/>
      <c r="AS742" s="52"/>
      <c r="AT742" s="52"/>
      <c r="AU742" s="52"/>
      <c r="AV742" s="52"/>
      <c r="AW742" s="52"/>
    </row>
    <row r="743" spans="1:49" x14ac:dyDescent="0.2">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c r="AB743" s="52"/>
      <c r="AC743" s="52"/>
      <c r="AD743" s="52"/>
      <c r="AE743" s="52"/>
      <c r="AF743" s="52"/>
      <c r="AG743" s="52"/>
      <c r="AH743" s="52"/>
      <c r="AI743" s="52"/>
      <c r="AJ743" s="52"/>
      <c r="AK743" s="52"/>
      <c r="AL743" s="52"/>
      <c r="AM743" s="52"/>
      <c r="AN743" s="52"/>
      <c r="AO743" s="52"/>
      <c r="AP743" s="52"/>
      <c r="AQ743" s="52"/>
      <c r="AR743" s="52"/>
      <c r="AS743" s="52"/>
      <c r="AT743" s="52"/>
      <c r="AU743" s="52"/>
      <c r="AV743" s="52"/>
      <c r="AW743" s="52"/>
    </row>
    <row r="744" spans="1:49" x14ac:dyDescent="0.2">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c r="AA744" s="52"/>
      <c r="AB744" s="52"/>
      <c r="AC744" s="52"/>
      <c r="AD744" s="52"/>
      <c r="AE744" s="52"/>
      <c r="AF744" s="52"/>
      <c r="AG744" s="52"/>
      <c r="AH744" s="52"/>
      <c r="AI744" s="52"/>
      <c r="AJ744" s="52"/>
      <c r="AK744" s="52"/>
      <c r="AL744" s="52"/>
      <c r="AM744" s="52"/>
      <c r="AN744" s="52"/>
      <c r="AO744" s="52"/>
      <c r="AP744" s="52"/>
      <c r="AQ744" s="52"/>
      <c r="AR744" s="52"/>
      <c r="AS744" s="52"/>
      <c r="AT744" s="52"/>
      <c r="AU744" s="52"/>
      <c r="AV744" s="52"/>
      <c r="AW744" s="52"/>
    </row>
    <row r="745" spans="1:49" x14ac:dyDescent="0.2">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2"/>
      <c r="AN745" s="52"/>
      <c r="AO745" s="52"/>
      <c r="AP745" s="52"/>
      <c r="AQ745" s="52"/>
      <c r="AR745" s="52"/>
      <c r="AS745" s="52"/>
      <c r="AT745" s="52"/>
      <c r="AU745" s="52"/>
      <c r="AV745" s="52"/>
      <c r="AW745" s="52"/>
    </row>
    <row r="746" spans="1:49" x14ac:dyDescent="0.2">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c r="AC746" s="52"/>
      <c r="AD746" s="52"/>
      <c r="AE746" s="52"/>
      <c r="AF746" s="52"/>
      <c r="AG746" s="52"/>
      <c r="AH746" s="52"/>
      <c r="AI746" s="52"/>
      <c r="AJ746" s="52"/>
      <c r="AK746" s="52"/>
      <c r="AL746" s="52"/>
      <c r="AM746" s="52"/>
      <c r="AN746" s="52"/>
      <c r="AO746" s="52"/>
      <c r="AP746" s="52"/>
      <c r="AQ746" s="52"/>
      <c r="AR746" s="52"/>
      <c r="AS746" s="52"/>
      <c r="AT746" s="52"/>
      <c r="AU746" s="52"/>
      <c r="AV746" s="52"/>
      <c r="AW746" s="52"/>
    </row>
    <row r="747" spans="1:49" x14ac:dyDescent="0.2">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c r="AA747" s="52"/>
      <c r="AB747" s="52"/>
      <c r="AC747" s="52"/>
      <c r="AD747" s="52"/>
      <c r="AE747" s="52"/>
      <c r="AF747" s="52"/>
      <c r="AG747" s="52"/>
      <c r="AH747" s="52"/>
      <c r="AI747" s="52"/>
      <c r="AJ747" s="52"/>
      <c r="AK747" s="52"/>
      <c r="AL747" s="52"/>
      <c r="AM747" s="52"/>
      <c r="AN747" s="52"/>
      <c r="AO747" s="52"/>
      <c r="AP747" s="52"/>
      <c r="AQ747" s="52"/>
      <c r="AR747" s="52"/>
      <c r="AS747" s="52"/>
      <c r="AT747" s="52"/>
      <c r="AU747" s="52"/>
      <c r="AV747" s="52"/>
      <c r="AW747" s="52"/>
    </row>
    <row r="748" spans="1:49" x14ac:dyDescent="0.2">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c r="AA748" s="52"/>
      <c r="AB748" s="52"/>
      <c r="AC748" s="52"/>
      <c r="AD748" s="52"/>
      <c r="AE748" s="52"/>
      <c r="AF748" s="52"/>
      <c r="AG748" s="52"/>
      <c r="AH748" s="52"/>
      <c r="AI748" s="52"/>
      <c r="AJ748" s="52"/>
      <c r="AK748" s="52"/>
      <c r="AL748" s="52"/>
      <c r="AM748" s="52"/>
      <c r="AN748" s="52"/>
      <c r="AO748" s="52"/>
      <c r="AP748" s="52"/>
      <c r="AQ748" s="52"/>
      <c r="AR748" s="52"/>
      <c r="AS748" s="52"/>
      <c r="AT748" s="52"/>
      <c r="AU748" s="52"/>
      <c r="AV748" s="52"/>
      <c r="AW748" s="52"/>
    </row>
    <row r="749" spans="1:49" x14ac:dyDescent="0.2">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c r="AA749" s="52"/>
      <c r="AB749" s="52"/>
      <c r="AC749" s="52"/>
      <c r="AD749" s="52"/>
      <c r="AE749" s="52"/>
      <c r="AF749" s="52"/>
      <c r="AG749" s="52"/>
      <c r="AH749" s="52"/>
      <c r="AI749" s="52"/>
      <c r="AJ749" s="52"/>
      <c r="AK749" s="52"/>
      <c r="AL749" s="52"/>
      <c r="AM749" s="52"/>
      <c r="AN749" s="52"/>
      <c r="AO749" s="52"/>
      <c r="AP749" s="52"/>
      <c r="AQ749" s="52"/>
      <c r="AR749" s="52"/>
      <c r="AS749" s="52"/>
      <c r="AT749" s="52"/>
      <c r="AU749" s="52"/>
      <c r="AV749" s="52"/>
      <c r="AW749" s="52"/>
    </row>
    <row r="750" spans="1:49" x14ac:dyDescent="0.2">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c r="AA750" s="52"/>
      <c r="AB750" s="52"/>
      <c r="AC750" s="52"/>
      <c r="AD750" s="52"/>
      <c r="AE750" s="52"/>
      <c r="AF750" s="52"/>
      <c r="AG750" s="52"/>
      <c r="AH750" s="52"/>
      <c r="AI750" s="52"/>
      <c r="AJ750" s="52"/>
      <c r="AK750" s="52"/>
      <c r="AL750" s="52"/>
      <c r="AM750" s="52"/>
      <c r="AN750" s="52"/>
      <c r="AO750" s="52"/>
      <c r="AP750" s="52"/>
      <c r="AQ750" s="52"/>
      <c r="AR750" s="52"/>
      <c r="AS750" s="52"/>
      <c r="AT750" s="52"/>
      <c r="AU750" s="52"/>
      <c r="AV750" s="52"/>
      <c r="AW750" s="52"/>
    </row>
    <row r="751" spans="1:49" x14ac:dyDescent="0.2">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2"/>
      <c r="AN751" s="52"/>
      <c r="AO751" s="52"/>
      <c r="AP751" s="52"/>
      <c r="AQ751" s="52"/>
      <c r="AR751" s="52"/>
      <c r="AS751" s="52"/>
      <c r="AT751" s="52"/>
      <c r="AU751" s="52"/>
      <c r="AV751" s="52"/>
      <c r="AW751" s="52"/>
    </row>
    <row r="752" spans="1:49" x14ac:dyDescent="0.2">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c r="AA752" s="52"/>
      <c r="AB752" s="52"/>
      <c r="AC752" s="52"/>
      <c r="AD752" s="52"/>
      <c r="AE752" s="52"/>
      <c r="AF752" s="52"/>
      <c r="AG752" s="52"/>
      <c r="AH752" s="52"/>
      <c r="AI752" s="52"/>
      <c r="AJ752" s="52"/>
      <c r="AK752" s="52"/>
      <c r="AL752" s="52"/>
      <c r="AM752" s="52"/>
      <c r="AN752" s="52"/>
      <c r="AO752" s="52"/>
      <c r="AP752" s="52"/>
      <c r="AQ752" s="52"/>
      <c r="AR752" s="52"/>
      <c r="AS752" s="52"/>
      <c r="AT752" s="52"/>
      <c r="AU752" s="52"/>
      <c r="AV752" s="52"/>
      <c r="AW752" s="52"/>
    </row>
    <row r="753" spans="1:49" x14ac:dyDescent="0.2">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c r="AA753" s="52"/>
      <c r="AB753" s="52"/>
      <c r="AC753" s="52"/>
      <c r="AD753" s="52"/>
      <c r="AE753" s="52"/>
      <c r="AF753" s="52"/>
      <c r="AG753" s="52"/>
      <c r="AH753" s="52"/>
      <c r="AI753" s="52"/>
      <c r="AJ753" s="52"/>
      <c r="AK753" s="52"/>
      <c r="AL753" s="52"/>
      <c r="AM753" s="52"/>
      <c r="AN753" s="52"/>
      <c r="AO753" s="52"/>
      <c r="AP753" s="52"/>
      <c r="AQ753" s="52"/>
      <c r="AR753" s="52"/>
      <c r="AS753" s="52"/>
      <c r="AT753" s="52"/>
      <c r="AU753" s="52"/>
      <c r="AV753" s="52"/>
      <c r="AW753" s="52"/>
    </row>
    <row r="754" spans="1:49" x14ac:dyDescent="0.2">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c r="AA754" s="52"/>
      <c r="AB754" s="52"/>
      <c r="AC754" s="52"/>
      <c r="AD754" s="52"/>
      <c r="AE754" s="52"/>
      <c r="AF754" s="52"/>
      <c r="AG754" s="52"/>
      <c r="AH754" s="52"/>
      <c r="AI754" s="52"/>
      <c r="AJ754" s="52"/>
      <c r="AK754" s="52"/>
      <c r="AL754" s="52"/>
      <c r="AM754" s="52"/>
      <c r="AN754" s="52"/>
      <c r="AO754" s="52"/>
      <c r="AP754" s="52"/>
      <c r="AQ754" s="52"/>
      <c r="AR754" s="52"/>
      <c r="AS754" s="52"/>
      <c r="AT754" s="52"/>
      <c r="AU754" s="52"/>
      <c r="AV754" s="52"/>
      <c r="AW754" s="52"/>
    </row>
    <row r="755" spans="1:49" x14ac:dyDescent="0.2">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c r="AA755" s="52"/>
      <c r="AB755" s="52"/>
      <c r="AC755" s="52"/>
      <c r="AD755" s="52"/>
      <c r="AE755" s="52"/>
      <c r="AF755" s="52"/>
      <c r="AG755" s="52"/>
      <c r="AH755" s="52"/>
      <c r="AI755" s="52"/>
      <c r="AJ755" s="52"/>
      <c r="AK755" s="52"/>
      <c r="AL755" s="52"/>
      <c r="AM755" s="52"/>
      <c r="AN755" s="52"/>
      <c r="AO755" s="52"/>
      <c r="AP755" s="52"/>
      <c r="AQ755" s="52"/>
      <c r="AR755" s="52"/>
      <c r="AS755" s="52"/>
      <c r="AT755" s="52"/>
      <c r="AU755" s="52"/>
      <c r="AV755" s="52"/>
      <c r="AW755" s="52"/>
    </row>
    <row r="756" spans="1:49" x14ac:dyDescent="0.2">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c r="AA756" s="52"/>
      <c r="AB756" s="52"/>
      <c r="AC756" s="52"/>
      <c r="AD756" s="52"/>
      <c r="AE756" s="52"/>
      <c r="AF756" s="52"/>
      <c r="AG756" s="52"/>
      <c r="AH756" s="52"/>
      <c r="AI756" s="52"/>
      <c r="AJ756" s="52"/>
      <c r="AK756" s="52"/>
      <c r="AL756" s="52"/>
      <c r="AM756" s="52"/>
      <c r="AN756" s="52"/>
      <c r="AO756" s="52"/>
      <c r="AP756" s="52"/>
      <c r="AQ756" s="52"/>
      <c r="AR756" s="52"/>
      <c r="AS756" s="52"/>
      <c r="AT756" s="52"/>
      <c r="AU756" s="52"/>
      <c r="AV756" s="52"/>
      <c r="AW756" s="52"/>
    </row>
    <row r="757" spans="1:49" x14ac:dyDescent="0.2">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c r="AC757" s="52"/>
      <c r="AD757" s="52"/>
      <c r="AE757" s="52"/>
      <c r="AF757" s="52"/>
      <c r="AG757" s="52"/>
      <c r="AH757" s="52"/>
      <c r="AI757" s="52"/>
      <c r="AJ757" s="52"/>
      <c r="AK757" s="52"/>
      <c r="AL757" s="52"/>
      <c r="AM757" s="52"/>
      <c r="AN757" s="52"/>
      <c r="AO757" s="52"/>
      <c r="AP757" s="52"/>
      <c r="AQ757" s="52"/>
      <c r="AR757" s="52"/>
      <c r="AS757" s="52"/>
      <c r="AT757" s="52"/>
      <c r="AU757" s="52"/>
      <c r="AV757" s="52"/>
      <c r="AW757" s="52"/>
    </row>
    <row r="758" spans="1:49" x14ac:dyDescent="0.2">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c r="AC758" s="52"/>
      <c r="AD758" s="52"/>
      <c r="AE758" s="52"/>
      <c r="AF758" s="52"/>
      <c r="AG758" s="52"/>
      <c r="AH758" s="52"/>
      <c r="AI758" s="52"/>
      <c r="AJ758" s="52"/>
      <c r="AK758" s="52"/>
      <c r="AL758" s="52"/>
      <c r="AM758" s="52"/>
      <c r="AN758" s="52"/>
      <c r="AO758" s="52"/>
      <c r="AP758" s="52"/>
      <c r="AQ758" s="52"/>
      <c r="AR758" s="52"/>
      <c r="AS758" s="52"/>
      <c r="AT758" s="52"/>
      <c r="AU758" s="52"/>
      <c r="AV758" s="52"/>
      <c r="AW758" s="52"/>
    </row>
    <row r="759" spans="1:49" x14ac:dyDescent="0.2">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2"/>
      <c r="AN759" s="52"/>
      <c r="AO759" s="52"/>
      <c r="AP759" s="52"/>
      <c r="AQ759" s="52"/>
      <c r="AR759" s="52"/>
      <c r="AS759" s="52"/>
      <c r="AT759" s="52"/>
      <c r="AU759" s="52"/>
      <c r="AV759" s="52"/>
      <c r="AW759" s="52"/>
    </row>
    <row r="760" spans="1:49" x14ac:dyDescent="0.2">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c r="AB760" s="52"/>
      <c r="AC760" s="52"/>
      <c r="AD760" s="52"/>
      <c r="AE760" s="52"/>
      <c r="AF760" s="52"/>
      <c r="AG760" s="52"/>
      <c r="AH760" s="52"/>
      <c r="AI760" s="52"/>
      <c r="AJ760" s="52"/>
      <c r="AK760" s="52"/>
      <c r="AL760" s="52"/>
      <c r="AM760" s="52"/>
      <c r="AN760" s="52"/>
      <c r="AO760" s="52"/>
      <c r="AP760" s="52"/>
      <c r="AQ760" s="52"/>
      <c r="AR760" s="52"/>
      <c r="AS760" s="52"/>
      <c r="AT760" s="52"/>
      <c r="AU760" s="52"/>
      <c r="AV760" s="52"/>
      <c r="AW760" s="52"/>
    </row>
    <row r="761" spans="1:49" x14ac:dyDescent="0.2">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c r="AA761" s="52"/>
      <c r="AB761" s="52"/>
      <c r="AC761" s="52"/>
      <c r="AD761" s="52"/>
      <c r="AE761" s="52"/>
      <c r="AF761" s="52"/>
      <c r="AG761" s="52"/>
      <c r="AH761" s="52"/>
      <c r="AI761" s="52"/>
      <c r="AJ761" s="52"/>
      <c r="AK761" s="52"/>
      <c r="AL761" s="52"/>
      <c r="AM761" s="52"/>
      <c r="AN761" s="52"/>
      <c r="AO761" s="52"/>
      <c r="AP761" s="52"/>
      <c r="AQ761" s="52"/>
      <c r="AR761" s="52"/>
      <c r="AS761" s="52"/>
      <c r="AT761" s="52"/>
      <c r="AU761" s="52"/>
      <c r="AV761" s="52"/>
      <c r="AW761" s="52"/>
    </row>
    <row r="762" spans="1:49" x14ac:dyDescent="0.2">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c r="AB762" s="52"/>
      <c r="AC762" s="52"/>
      <c r="AD762" s="52"/>
      <c r="AE762" s="52"/>
      <c r="AF762" s="52"/>
      <c r="AG762" s="52"/>
      <c r="AH762" s="52"/>
      <c r="AI762" s="52"/>
      <c r="AJ762" s="52"/>
      <c r="AK762" s="52"/>
      <c r="AL762" s="52"/>
      <c r="AM762" s="52"/>
      <c r="AN762" s="52"/>
      <c r="AO762" s="52"/>
      <c r="AP762" s="52"/>
      <c r="AQ762" s="52"/>
      <c r="AR762" s="52"/>
      <c r="AS762" s="52"/>
      <c r="AT762" s="52"/>
      <c r="AU762" s="52"/>
      <c r="AV762" s="52"/>
      <c r="AW762" s="52"/>
    </row>
    <row r="763" spans="1:49" x14ac:dyDescent="0.2">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c r="AB763" s="52"/>
      <c r="AC763" s="52"/>
      <c r="AD763" s="52"/>
      <c r="AE763" s="52"/>
      <c r="AF763" s="52"/>
      <c r="AG763" s="52"/>
      <c r="AH763" s="52"/>
      <c r="AI763" s="52"/>
      <c r="AJ763" s="52"/>
      <c r="AK763" s="52"/>
      <c r="AL763" s="52"/>
      <c r="AM763" s="52"/>
      <c r="AN763" s="52"/>
      <c r="AO763" s="52"/>
      <c r="AP763" s="52"/>
      <c r="AQ763" s="52"/>
      <c r="AR763" s="52"/>
      <c r="AS763" s="52"/>
      <c r="AT763" s="52"/>
      <c r="AU763" s="52"/>
      <c r="AV763" s="52"/>
      <c r="AW763" s="52"/>
    </row>
    <row r="764" spans="1:49" x14ac:dyDescent="0.2">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c r="AB764" s="52"/>
      <c r="AC764" s="52"/>
      <c r="AD764" s="52"/>
      <c r="AE764" s="52"/>
      <c r="AF764" s="52"/>
      <c r="AG764" s="52"/>
      <c r="AH764" s="52"/>
      <c r="AI764" s="52"/>
      <c r="AJ764" s="52"/>
      <c r="AK764" s="52"/>
      <c r="AL764" s="52"/>
      <c r="AM764" s="52"/>
      <c r="AN764" s="52"/>
      <c r="AO764" s="52"/>
      <c r="AP764" s="52"/>
      <c r="AQ764" s="52"/>
      <c r="AR764" s="52"/>
      <c r="AS764" s="52"/>
      <c r="AT764" s="52"/>
      <c r="AU764" s="52"/>
      <c r="AV764" s="52"/>
      <c r="AW764" s="52"/>
    </row>
    <row r="765" spans="1:49" x14ac:dyDescent="0.2">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c r="AA765" s="52"/>
      <c r="AB765" s="52"/>
      <c r="AC765" s="52"/>
      <c r="AD765" s="52"/>
      <c r="AE765" s="52"/>
      <c r="AF765" s="52"/>
      <c r="AG765" s="52"/>
      <c r="AH765" s="52"/>
      <c r="AI765" s="52"/>
      <c r="AJ765" s="52"/>
      <c r="AK765" s="52"/>
      <c r="AL765" s="52"/>
      <c r="AM765" s="52"/>
      <c r="AN765" s="52"/>
      <c r="AO765" s="52"/>
      <c r="AP765" s="52"/>
      <c r="AQ765" s="52"/>
      <c r="AR765" s="52"/>
      <c r="AS765" s="52"/>
      <c r="AT765" s="52"/>
      <c r="AU765" s="52"/>
      <c r="AV765" s="52"/>
      <c r="AW765" s="52"/>
    </row>
    <row r="766" spans="1:49" x14ac:dyDescent="0.2">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c r="AA766" s="52"/>
      <c r="AB766" s="52"/>
      <c r="AC766" s="52"/>
      <c r="AD766" s="52"/>
      <c r="AE766" s="52"/>
      <c r="AF766" s="52"/>
      <c r="AG766" s="52"/>
      <c r="AH766" s="52"/>
      <c r="AI766" s="52"/>
      <c r="AJ766" s="52"/>
      <c r="AK766" s="52"/>
      <c r="AL766" s="52"/>
      <c r="AM766" s="52"/>
      <c r="AN766" s="52"/>
      <c r="AO766" s="52"/>
      <c r="AP766" s="52"/>
      <c r="AQ766" s="52"/>
      <c r="AR766" s="52"/>
      <c r="AS766" s="52"/>
      <c r="AT766" s="52"/>
      <c r="AU766" s="52"/>
      <c r="AV766" s="52"/>
      <c r="AW766" s="52"/>
    </row>
    <row r="767" spans="1:49" x14ac:dyDescent="0.2">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c r="AA767" s="52"/>
      <c r="AB767" s="52"/>
      <c r="AC767" s="52"/>
      <c r="AD767" s="52"/>
      <c r="AE767" s="52"/>
      <c r="AF767" s="52"/>
      <c r="AG767" s="52"/>
      <c r="AH767" s="52"/>
      <c r="AI767" s="52"/>
      <c r="AJ767" s="52"/>
      <c r="AK767" s="52"/>
      <c r="AL767" s="52"/>
      <c r="AM767" s="52"/>
      <c r="AN767" s="52"/>
      <c r="AO767" s="52"/>
      <c r="AP767" s="52"/>
      <c r="AQ767" s="52"/>
      <c r="AR767" s="52"/>
      <c r="AS767" s="52"/>
      <c r="AT767" s="52"/>
      <c r="AU767" s="52"/>
      <c r="AV767" s="52"/>
      <c r="AW767" s="52"/>
    </row>
    <row r="768" spans="1:49" x14ac:dyDescent="0.2">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c r="AA768" s="52"/>
      <c r="AB768" s="52"/>
      <c r="AC768" s="52"/>
      <c r="AD768" s="52"/>
      <c r="AE768" s="52"/>
      <c r="AF768" s="52"/>
      <c r="AG768" s="52"/>
      <c r="AH768" s="52"/>
      <c r="AI768" s="52"/>
      <c r="AJ768" s="52"/>
      <c r="AK768" s="52"/>
      <c r="AL768" s="52"/>
      <c r="AM768" s="52"/>
      <c r="AN768" s="52"/>
      <c r="AO768" s="52"/>
      <c r="AP768" s="52"/>
      <c r="AQ768" s="52"/>
      <c r="AR768" s="52"/>
      <c r="AS768" s="52"/>
      <c r="AT768" s="52"/>
      <c r="AU768" s="52"/>
      <c r="AV768" s="52"/>
      <c r="AW768" s="52"/>
    </row>
    <row r="769" spans="1:49" x14ac:dyDescent="0.2">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c r="AA769" s="52"/>
      <c r="AB769" s="52"/>
      <c r="AC769" s="52"/>
      <c r="AD769" s="52"/>
      <c r="AE769" s="52"/>
      <c r="AF769" s="52"/>
      <c r="AG769" s="52"/>
      <c r="AH769" s="52"/>
      <c r="AI769" s="52"/>
      <c r="AJ769" s="52"/>
      <c r="AK769" s="52"/>
      <c r="AL769" s="52"/>
      <c r="AM769" s="52"/>
      <c r="AN769" s="52"/>
      <c r="AO769" s="52"/>
      <c r="AP769" s="52"/>
      <c r="AQ769" s="52"/>
      <c r="AR769" s="52"/>
      <c r="AS769" s="52"/>
      <c r="AT769" s="52"/>
      <c r="AU769" s="52"/>
      <c r="AV769" s="52"/>
      <c r="AW769" s="52"/>
    </row>
    <row r="770" spans="1:49" x14ac:dyDescent="0.2">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c r="AA770" s="52"/>
      <c r="AB770" s="52"/>
      <c r="AC770" s="52"/>
      <c r="AD770" s="52"/>
      <c r="AE770" s="52"/>
      <c r="AF770" s="52"/>
      <c r="AG770" s="52"/>
      <c r="AH770" s="52"/>
      <c r="AI770" s="52"/>
      <c r="AJ770" s="52"/>
      <c r="AK770" s="52"/>
      <c r="AL770" s="52"/>
      <c r="AM770" s="52"/>
      <c r="AN770" s="52"/>
      <c r="AO770" s="52"/>
      <c r="AP770" s="52"/>
      <c r="AQ770" s="52"/>
      <c r="AR770" s="52"/>
      <c r="AS770" s="52"/>
      <c r="AT770" s="52"/>
      <c r="AU770" s="52"/>
      <c r="AV770" s="52"/>
      <c r="AW770" s="52"/>
    </row>
    <row r="771" spans="1:49" x14ac:dyDescent="0.2">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c r="AA771" s="52"/>
      <c r="AB771" s="52"/>
      <c r="AC771" s="52"/>
      <c r="AD771" s="52"/>
      <c r="AE771" s="52"/>
      <c r="AF771" s="52"/>
      <c r="AG771" s="52"/>
      <c r="AH771" s="52"/>
      <c r="AI771" s="52"/>
      <c r="AJ771" s="52"/>
      <c r="AK771" s="52"/>
      <c r="AL771" s="52"/>
      <c r="AM771" s="52"/>
      <c r="AN771" s="52"/>
      <c r="AO771" s="52"/>
      <c r="AP771" s="52"/>
      <c r="AQ771" s="52"/>
      <c r="AR771" s="52"/>
      <c r="AS771" s="52"/>
      <c r="AT771" s="52"/>
      <c r="AU771" s="52"/>
      <c r="AV771" s="52"/>
      <c r="AW771" s="52"/>
    </row>
    <row r="772" spans="1:49" x14ac:dyDescent="0.2">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c r="AA772" s="52"/>
      <c r="AB772" s="52"/>
      <c r="AC772" s="52"/>
      <c r="AD772" s="52"/>
      <c r="AE772" s="52"/>
      <c r="AF772" s="52"/>
      <c r="AG772" s="52"/>
      <c r="AH772" s="52"/>
      <c r="AI772" s="52"/>
      <c r="AJ772" s="52"/>
      <c r="AK772" s="52"/>
      <c r="AL772" s="52"/>
      <c r="AM772" s="52"/>
      <c r="AN772" s="52"/>
      <c r="AO772" s="52"/>
      <c r="AP772" s="52"/>
      <c r="AQ772" s="52"/>
      <c r="AR772" s="52"/>
      <c r="AS772" s="52"/>
      <c r="AT772" s="52"/>
      <c r="AU772" s="52"/>
      <c r="AV772" s="52"/>
      <c r="AW772" s="52"/>
    </row>
    <row r="773" spans="1:49" x14ac:dyDescent="0.2">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c r="AA773" s="52"/>
      <c r="AB773" s="52"/>
      <c r="AC773" s="52"/>
      <c r="AD773" s="52"/>
      <c r="AE773" s="52"/>
      <c r="AF773" s="52"/>
      <c r="AG773" s="52"/>
      <c r="AH773" s="52"/>
      <c r="AI773" s="52"/>
      <c r="AJ773" s="52"/>
      <c r="AK773" s="52"/>
      <c r="AL773" s="52"/>
      <c r="AM773" s="52"/>
      <c r="AN773" s="52"/>
      <c r="AO773" s="52"/>
      <c r="AP773" s="52"/>
      <c r="AQ773" s="52"/>
      <c r="AR773" s="52"/>
      <c r="AS773" s="52"/>
      <c r="AT773" s="52"/>
      <c r="AU773" s="52"/>
      <c r="AV773" s="52"/>
      <c r="AW773" s="52"/>
    </row>
    <row r="774" spans="1:49" x14ac:dyDescent="0.2">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c r="AA774" s="52"/>
      <c r="AB774" s="52"/>
      <c r="AC774" s="52"/>
      <c r="AD774" s="52"/>
      <c r="AE774" s="52"/>
      <c r="AF774" s="52"/>
      <c r="AG774" s="52"/>
      <c r="AH774" s="52"/>
      <c r="AI774" s="52"/>
      <c r="AJ774" s="52"/>
      <c r="AK774" s="52"/>
      <c r="AL774" s="52"/>
      <c r="AM774" s="52"/>
      <c r="AN774" s="52"/>
      <c r="AO774" s="52"/>
      <c r="AP774" s="52"/>
      <c r="AQ774" s="52"/>
      <c r="AR774" s="52"/>
      <c r="AS774" s="52"/>
      <c r="AT774" s="52"/>
      <c r="AU774" s="52"/>
      <c r="AV774" s="52"/>
      <c r="AW774" s="52"/>
    </row>
    <row r="775" spans="1:49" x14ac:dyDescent="0.2">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c r="AA775" s="52"/>
      <c r="AB775" s="52"/>
      <c r="AC775" s="52"/>
      <c r="AD775" s="52"/>
      <c r="AE775" s="52"/>
      <c r="AF775" s="52"/>
      <c r="AG775" s="52"/>
      <c r="AH775" s="52"/>
      <c r="AI775" s="52"/>
      <c r="AJ775" s="52"/>
      <c r="AK775" s="52"/>
      <c r="AL775" s="52"/>
      <c r="AM775" s="52"/>
      <c r="AN775" s="52"/>
      <c r="AO775" s="52"/>
      <c r="AP775" s="52"/>
      <c r="AQ775" s="52"/>
      <c r="AR775" s="52"/>
      <c r="AS775" s="52"/>
      <c r="AT775" s="52"/>
      <c r="AU775" s="52"/>
      <c r="AV775" s="52"/>
      <c r="AW775" s="52"/>
    </row>
    <row r="776" spans="1:49" x14ac:dyDescent="0.2">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c r="AA776" s="52"/>
      <c r="AB776" s="52"/>
      <c r="AC776" s="52"/>
      <c r="AD776" s="52"/>
      <c r="AE776" s="52"/>
      <c r="AF776" s="52"/>
      <c r="AG776" s="52"/>
      <c r="AH776" s="52"/>
      <c r="AI776" s="52"/>
      <c r="AJ776" s="52"/>
      <c r="AK776" s="52"/>
      <c r="AL776" s="52"/>
      <c r="AM776" s="52"/>
      <c r="AN776" s="52"/>
      <c r="AO776" s="52"/>
      <c r="AP776" s="52"/>
      <c r="AQ776" s="52"/>
      <c r="AR776" s="52"/>
      <c r="AS776" s="52"/>
      <c r="AT776" s="52"/>
      <c r="AU776" s="52"/>
      <c r="AV776" s="52"/>
      <c r="AW776" s="52"/>
    </row>
    <row r="777" spans="1:49" x14ac:dyDescent="0.2">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c r="AA777" s="52"/>
      <c r="AB777" s="52"/>
      <c r="AC777" s="52"/>
      <c r="AD777" s="52"/>
      <c r="AE777" s="52"/>
      <c r="AF777" s="52"/>
      <c r="AG777" s="52"/>
      <c r="AH777" s="52"/>
      <c r="AI777" s="52"/>
      <c r="AJ777" s="52"/>
      <c r="AK777" s="52"/>
      <c r="AL777" s="52"/>
      <c r="AM777" s="52"/>
      <c r="AN777" s="52"/>
      <c r="AO777" s="52"/>
      <c r="AP777" s="52"/>
      <c r="AQ777" s="52"/>
      <c r="AR777" s="52"/>
      <c r="AS777" s="52"/>
      <c r="AT777" s="52"/>
      <c r="AU777" s="52"/>
      <c r="AV777" s="52"/>
      <c r="AW777" s="52"/>
    </row>
    <row r="778" spans="1:49" x14ac:dyDescent="0.2">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c r="AA778" s="52"/>
      <c r="AB778" s="52"/>
      <c r="AC778" s="52"/>
      <c r="AD778" s="52"/>
      <c r="AE778" s="52"/>
      <c r="AF778" s="52"/>
      <c r="AG778" s="52"/>
      <c r="AH778" s="52"/>
      <c r="AI778" s="52"/>
      <c r="AJ778" s="52"/>
      <c r="AK778" s="52"/>
      <c r="AL778" s="52"/>
      <c r="AM778" s="52"/>
      <c r="AN778" s="52"/>
      <c r="AO778" s="52"/>
      <c r="AP778" s="52"/>
      <c r="AQ778" s="52"/>
      <c r="AR778" s="52"/>
      <c r="AS778" s="52"/>
      <c r="AT778" s="52"/>
      <c r="AU778" s="52"/>
      <c r="AV778" s="52"/>
      <c r="AW778" s="52"/>
    </row>
    <row r="779" spans="1:49" x14ac:dyDescent="0.2">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c r="AA779" s="52"/>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row>
    <row r="780" spans="1:49" x14ac:dyDescent="0.2">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c r="AA780" s="52"/>
      <c r="AB780" s="52"/>
      <c r="AC780" s="52"/>
      <c r="AD780" s="52"/>
      <c r="AE780" s="52"/>
      <c r="AF780" s="52"/>
      <c r="AG780" s="52"/>
      <c r="AH780" s="52"/>
      <c r="AI780" s="52"/>
      <c r="AJ780" s="52"/>
      <c r="AK780" s="52"/>
      <c r="AL780" s="52"/>
      <c r="AM780" s="52"/>
      <c r="AN780" s="52"/>
      <c r="AO780" s="52"/>
      <c r="AP780" s="52"/>
      <c r="AQ780" s="52"/>
      <c r="AR780" s="52"/>
      <c r="AS780" s="52"/>
      <c r="AT780" s="52"/>
      <c r="AU780" s="52"/>
      <c r="AV780" s="52"/>
      <c r="AW780" s="52"/>
    </row>
    <row r="781" spans="1:49" x14ac:dyDescent="0.2">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c r="AA781" s="52"/>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row>
    <row r="782" spans="1:49" x14ac:dyDescent="0.2">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c r="AL782" s="52"/>
      <c r="AM782" s="52"/>
      <c r="AN782" s="52"/>
      <c r="AO782" s="52"/>
      <c r="AP782" s="52"/>
      <c r="AQ782" s="52"/>
      <c r="AR782" s="52"/>
      <c r="AS782" s="52"/>
      <c r="AT782" s="52"/>
      <c r="AU782" s="52"/>
      <c r="AV782" s="52"/>
      <c r="AW782" s="52"/>
    </row>
    <row r="783" spans="1:49" x14ac:dyDescent="0.2">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c r="AA783" s="52"/>
      <c r="AB783" s="52"/>
      <c r="AC783" s="52"/>
      <c r="AD783" s="52"/>
      <c r="AE783" s="52"/>
      <c r="AF783" s="52"/>
      <c r="AG783" s="52"/>
      <c r="AH783" s="52"/>
      <c r="AI783" s="52"/>
      <c r="AJ783" s="52"/>
      <c r="AK783" s="52"/>
      <c r="AL783" s="52"/>
      <c r="AM783" s="52"/>
      <c r="AN783" s="52"/>
      <c r="AO783" s="52"/>
      <c r="AP783" s="52"/>
      <c r="AQ783" s="52"/>
      <c r="AR783" s="52"/>
      <c r="AS783" s="52"/>
      <c r="AT783" s="52"/>
      <c r="AU783" s="52"/>
      <c r="AV783" s="52"/>
      <c r="AW783" s="52"/>
    </row>
    <row r="784" spans="1:49" x14ac:dyDescent="0.2">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c r="AA784" s="52"/>
      <c r="AB784" s="52"/>
      <c r="AC784" s="52"/>
      <c r="AD784" s="52"/>
      <c r="AE784" s="52"/>
      <c r="AF784" s="52"/>
      <c r="AG784" s="52"/>
      <c r="AH784" s="52"/>
      <c r="AI784" s="52"/>
      <c r="AJ784" s="52"/>
      <c r="AK784" s="52"/>
      <c r="AL784" s="52"/>
      <c r="AM784" s="52"/>
      <c r="AN784" s="52"/>
      <c r="AO784" s="52"/>
      <c r="AP784" s="52"/>
      <c r="AQ784" s="52"/>
      <c r="AR784" s="52"/>
      <c r="AS784" s="52"/>
      <c r="AT784" s="52"/>
      <c r="AU784" s="52"/>
      <c r="AV784" s="52"/>
      <c r="AW784" s="52"/>
    </row>
    <row r="785" spans="1:49" x14ac:dyDescent="0.2">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c r="AA785" s="52"/>
      <c r="AB785" s="52"/>
      <c r="AC785" s="52"/>
      <c r="AD785" s="52"/>
      <c r="AE785" s="52"/>
      <c r="AF785" s="52"/>
      <c r="AG785" s="52"/>
      <c r="AH785" s="52"/>
      <c r="AI785" s="52"/>
      <c r="AJ785" s="52"/>
      <c r="AK785" s="52"/>
      <c r="AL785" s="52"/>
      <c r="AM785" s="52"/>
      <c r="AN785" s="52"/>
      <c r="AO785" s="52"/>
      <c r="AP785" s="52"/>
      <c r="AQ785" s="52"/>
      <c r="AR785" s="52"/>
      <c r="AS785" s="52"/>
      <c r="AT785" s="52"/>
      <c r="AU785" s="52"/>
      <c r="AV785" s="52"/>
      <c r="AW785" s="52"/>
    </row>
    <row r="786" spans="1:49" x14ac:dyDescent="0.2">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c r="AB786" s="52"/>
      <c r="AC786" s="52"/>
      <c r="AD786" s="52"/>
      <c r="AE786" s="52"/>
      <c r="AF786" s="52"/>
      <c r="AG786" s="52"/>
      <c r="AH786" s="52"/>
      <c r="AI786" s="52"/>
      <c r="AJ786" s="52"/>
      <c r="AK786" s="52"/>
      <c r="AL786" s="52"/>
      <c r="AM786" s="52"/>
      <c r="AN786" s="52"/>
      <c r="AO786" s="52"/>
      <c r="AP786" s="52"/>
      <c r="AQ786" s="52"/>
      <c r="AR786" s="52"/>
      <c r="AS786" s="52"/>
      <c r="AT786" s="52"/>
      <c r="AU786" s="52"/>
      <c r="AV786" s="52"/>
      <c r="AW786" s="52"/>
    </row>
    <row r="787" spans="1:49" x14ac:dyDescent="0.2">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c r="AA787" s="52"/>
      <c r="AB787" s="52"/>
      <c r="AC787" s="52"/>
      <c r="AD787" s="52"/>
      <c r="AE787" s="52"/>
      <c r="AF787" s="52"/>
      <c r="AG787" s="52"/>
      <c r="AH787" s="52"/>
      <c r="AI787" s="52"/>
      <c r="AJ787" s="52"/>
      <c r="AK787" s="52"/>
      <c r="AL787" s="52"/>
      <c r="AM787" s="52"/>
      <c r="AN787" s="52"/>
      <c r="AO787" s="52"/>
      <c r="AP787" s="52"/>
      <c r="AQ787" s="52"/>
      <c r="AR787" s="52"/>
      <c r="AS787" s="52"/>
      <c r="AT787" s="52"/>
      <c r="AU787" s="52"/>
      <c r="AV787" s="52"/>
      <c r="AW787" s="52"/>
    </row>
    <row r="788" spans="1:49" x14ac:dyDescent="0.2">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c r="AB788" s="52"/>
      <c r="AC788" s="52"/>
      <c r="AD788" s="52"/>
      <c r="AE788" s="52"/>
      <c r="AF788" s="52"/>
      <c r="AG788" s="52"/>
      <c r="AH788" s="52"/>
      <c r="AI788" s="52"/>
      <c r="AJ788" s="52"/>
      <c r="AK788" s="52"/>
      <c r="AL788" s="52"/>
      <c r="AM788" s="52"/>
      <c r="AN788" s="52"/>
      <c r="AO788" s="52"/>
      <c r="AP788" s="52"/>
      <c r="AQ788" s="52"/>
      <c r="AR788" s="52"/>
      <c r="AS788" s="52"/>
      <c r="AT788" s="52"/>
      <c r="AU788" s="52"/>
      <c r="AV788" s="52"/>
      <c r="AW788" s="52"/>
    </row>
    <row r="789" spans="1:49" x14ac:dyDescent="0.2">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c r="AA789" s="52"/>
      <c r="AB789" s="52"/>
      <c r="AC789" s="52"/>
      <c r="AD789" s="52"/>
      <c r="AE789" s="52"/>
      <c r="AF789" s="52"/>
      <c r="AG789" s="52"/>
      <c r="AH789" s="52"/>
      <c r="AI789" s="52"/>
      <c r="AJ789" s="52"/>
      <c r="AK789" s="52"/>
      <c r="AL789" s="52"/>
      <c r="AM789" s="52"/>
      <c r="AN789" s="52"/>
      <c r="AO789" s="52"/>
      <c r="AP789" s="52"/>
      <c r="AQ789" s="52"/>
      <c r="AR789" s="52"/>
      <c r="AS789" s="52"/>
      <c r="AT789" s="52"/>
      <c r="AU789" s="52"/>
      <c r="AV789" s="52"/>
      <c r="AW789" s="52"/>
    </row>
    <row r="790" spans="1:49" x14ac:dyDescent="0.2">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2"/>
      <c r="AN790" s="52"/>
      <c r="AO790" s="52"/>
      <c r="AP790" s="52"/>
      <c r="AQ790" s="52"/>
      <c r="AR790" s="52"/>
      <c r="AS790" s="52"/>
      <c r="AT790" s="52"/>
      <c r="AU790" s="52"/>
      <c r="AV790" s="52"/>
      <c r="AW790" s="52"/>
    </row>
    <row r="791" spans="1:49" x14ac:dyDescent="0.2">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c r="AA791" s="52"/>
      <c r="AB791" s="52"/>
      <c r="AC791" s="52"/>
      <c r="AD791" s="52"/>
      <c r="AE791" s="52"/>
      <c r="AF791" s="52"/>
      <c r="AG791" s="52"/>
      <c r="AH791" s="52"/>
      <c r="AI791" s="52"/>
      <c r="AJ791" s="52"/>
      <c r="AK791" s="52"/>
      <c r="AL791" s="52"/>
      <c r="AM791" s="52"/>
      <c r="AN791" s="52"/>
      <c r="AO791" s="52"/>
      <c r="AP791" s="52"/>
      <c r="AQ791" s="52"/>
      <c r="AR791" s="52"/>
      <c r="AS791" s="52"/>
      <c r="AT791" s="52"/>
      <c r="AU791" s="52"/>
      <c r="AV791" s="52"/>
      <c r="AW791" s="52"/>
    </row>
    <row r="792" spans="1:49" x14ac:dyDescent="0.2">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c r="AA792" s="52"/>
      <c r="AB792" s="52"/>
      <c r="AC792" s="52"/>
      <c r="AD792" s="52"/>
      <c r="AE792" s="52"/>
      <c r="AF792" s="52"/>
      <c r="AG792" s="52"/>
      <c r="AH792" s="52"/>
      <c r="AI792" s="52"/>
      <c r="AJ792" s="52"/>
      <c r="AK792" s="52"/>
      <c r="AL792" s="52"/>
      <c r="AM792" s="52"/>
      <c r="AN792" s="52"/>
      <c r="AO792" s="52"/>
      <c r="AP792" s="52"/>
      <c r="AQ792" s="52"/>
      <c r="AR792" s="52"/>
      <c r="AS792" s="52"/>
      <c r="AT792" s="52"/>
      <c r="AU792" s="52"/>
      <c r="AV792" s="52"/>
      <c r="AW792" s="52"/>
    </row>
    <row r="793" spans="1:49" x14ac:dyDescent="0.2">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c r="AB793" s="52"/>
      <c r="AC793" s="52"/>
      <c r="AD793" s="52"/>
      <c r="AE793" s="52"/>
      <c r="AF793" s="52"/>
      <c r="AG793" s="52"/>
      <c r="AH793" s="52"/>
      <c r="AI793" s="52"/>
      <c r="AJ793" s="52"/>
      <c r="AK793" s="52"/>
      <c r="AL793" s="52"/>
      <c r="AM793" s="52"/>
      <c r="AN793" s="52"/>
      <c r="AO793" s="52"/>
      <c r="AP793" s="52"/>
      <c r="AQ793" s="52"/>
      <c r="AR793" s="52"/>
      <c r="AS793" s="52"/>
      <c r="AT793" s="52"/>
      <c r="AU793" s="52"/>
      <c r="AV793" s="52"/>
      <c r="AW793" s="52"/>
    </row>
    <row r="794" spans="1:49" x14ac:dyDescent="0.2">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c r="AA794" s="52"/>
      <c r="AB794" s="52"/>
      <c r="AC794" s="52"/>
      <c r="AD794" s="52"/>
      <c r="AE794" s="52"/>
      <c r="AF794" s="52"/>
      <c r="AG794" s="52"/>
      <c r="AH794" s="52"/>
      <c r="AI794" s="52"/>
      <c r="AJ794" s="52"/>
      <c r="AK794" s="52"/>
      <c r="AL794" s="52"/>
      <c r="AM794" s="52"/>
      <c r="AN794" s="52"/>
      <c r="AO794" s="52"/>
      <c r="AP794" s="52"/>
      <c r="AQ794" s="52"/>
      <c r="AR794" s="52"/>
      <c r="AS794" s="52"/>
      <c r="AT794" s="52"/>
      <c r="AU794" s="52"/>
      <c r="AV794" s="52"/>
      <c r="AW794" s="52"/>
    </row>
    <row r="795" spans="1:49" x14ac:dyDescent="0.2">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c r="AA795" s="52"/>
      <c r="AB795" s="52"/>
      <c r="AC795" s="52"/>
      <c r="AD795" s="52"/>
      <c r="AE795" s="52"/>
      <c r="AF795" s="52"/>
      <c r="AG795" s="52"/>
      <c r="AH795" s="52"/>
      <c r="AI795" s="52"/>
      <c r="AJ795" s="52"/>
      <c r="AK795" s="52"/>
      <c r="AL795" s="52"/>
      <c r="AM795" s="52"/>
      <c r="AN795" s="52"/>
      <c r="AO795" s="52"/>
      <c r="AP795" s="52"/>
      <c r="AQ795" s="52"/>
      <c r="AR795" s="52"/>
      <c r="AS795" s="52"/>
      <c r="AT795" s="52"/>
      <c r="AU795" s="52"/>
      <c r="AV795" s="52"/>
      <c r="AW795" s="52"/>
    </row>
    <row r="796" spans="1:49" x14ac:dyDescent="0.2">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c r="AB796" s="52"/>
      <c r="AC796" s="52"/>
      <c r="AD796" s="52"/>
      <c r="AE796" s="52"/>
      <c r="AF796" s="52"/>
      <c r="AG796" s="52"/>
      <c r="AH796" s="52"/>
      <c r="AI796" s="52"/>
      <c r="AJ796" s="52"/>
      <c r="AK796" s="52"/>
      <c r="AL796" s="52"/>
      <c r="AM796" s="52"/>
      <c r="AN796" s="52"/>
      <c r="AO796" s="52"/>
      <c r="AP796" s="52"/>
      <c r="AQ796" s="52"/>
      <c r="AR796" s="52"/>
      <c r="AS796" s="52"/>
      <c r="AT796" s="52"/>
      <c r="AU796" s="52"/>
      <c r="AV796" s="52"/>
      <c r="AW796" s="52"/>
    </row>
    <row r="797" spans="1:49" x14ac:dyDescent="0.2">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c r="AB797" s="52"/>
      <c r="AC797" s="52"/>
      <c r="AD797" s="52"/>
      <c r="AE797" s="52"/>
      <c r="AF797" s="52"/>
      <c r="AG797" s="52"/>
      <c r="AH797" s="52"/>
      <c r="AI797" s="52"/>
      <c r="AJ797" s="52"/>
      <c r="AK797" s="52"/>
      <c r="AL797" s="52"/>
      <c r="AM797" s="52"/>
      <c r="AN797" s="52"/>
      <c r="AO797" s="52"/>
      <c r="AP797" s="52"/>
      <c r="AQ797" s="52"/>
      <c r="AR797" s="52"/>
      <c r="AS797" s="52"/>
      <c r="AT797" s="52"/>
      <c r="AU797" s="52"/>
      <c r="AV797" s="52"/>
      <c r="AW797" s="52"/>
    </row>
    <row r="798" spans="1:49" x14ac:dyDescent="0.2">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c r="AB798" s="52"/>
      <c r="AC798" s="52"/>
      <c r="AD798" s="52"/>
      <c r="AE798" s="52"/>
      <c r="AF798" s="52"/>
      <c r="AG798" s="52"/>
      <c r="AH798" s="52"/>
      <c r="AI798" s="52"/>
      <c r="AJ798" s="52"/>
      <c r="AK798" s="52"/>
      <c r="AL798" s="52"/>
      <c r="AM798" s="52"/>
      <c r="AN798" s="52"/>
      <c r="AO798" s="52"/>
      <c r="AP798" s="52"/>
      <c r="AQ798" s="52"/>
      <c r="AR798" s="52"/>
      <c r="AS798" s="52"/>
      <c r="AT798" s="52"/>
      <c r="AU798" s="52"/>
      <c r="AV798" s="52"/>
      <c r="AW798" s="52"/>
    </row>
    <row r="799" spans="1:49" x14ac:dyDescent="0.2">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c r="AB799" s="52"/>
      <c r="AC799" s="52"/>
      <c r="AD799" s="52"/>
      <c r="AE799" s="52"/>
      <c r="AF799" s="52"/>
      <c r="AG799" s="52"/>
      <c r="AH799" s="52"/>
      <c r="AI799" s="52"/>
      <c r="AJ799" s="52"/>
      <c r="AK799" s="52"/>
      <c r="AL799" s="52"/>
      <c r="AM799" s="52"/>
      <c r="AN799" s="52"/>
      <c r="AO799" s="52"/>
      <c r="AP799" s="52"/>
      <c r="AQ799" s="52"/>
      <c r="AR799" s="52"/>
      <c r="AS799" s="52"/>
      <c r="AT799" s="52"/>
      <c r="AU799" s="52"/>
      <c r="AV799" s="52"/>
      <c r="AW799" s="52"/>
    </row>
    <row r="800" spans="1:49" x14ac:dyDescent="0.2">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c r="AB800" s="52"/>
      <c r="AC800" s="52"/>
      <c r="AD800" s="52"/>
      <c r="AE800" s="52"/>
      <c r="AF800" s="52"/>
      <c r="AG800" s="52"/>
      <c r="AH800" s="52"/>
      <c r="AI800" s="52"/>
      <c r="AJ800" s="52"/>
      <c r="AK800" s="52"/>
      <c r="AL800" s="52"/>
      <c r="AM800" s="52"/>
      <c r="AN800" s="52"/>
      <c r="AO800" s="52"/>
      <c r="AP800" s="52"/>
      <c r="AQ800" s="52"/>
      <c r="AR800" s="52"/>
      <c r="AS800" s="52"/>
      <c r="AT800" s="52"/>
      <c r="AU800" s="52"/>
      <c r="AV800" s="52"/>
      <c r="AW800" s="52"/>
    </row>
    <row r="801" spans="1:49" x14ac:dyDescent="0.2">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c r="AA801" s="52"/>
      <c r="AB801" s="52"/>
      <c r="AC801" s="52"/>
      <c r="AD801" s="52"/>
      <c r="AE801" s="52"/>
      <c r="AF801" s="52"/>
      <c r="AG801" s="52"/>
      <c r="AH801" s="52"/>
      <c r="AI801" s="52"/>
      <c r="AJ801" s="52"/>
      <c r="AK801" s="52"/>
      <c r="AL801" s="52"/>
      <c r="AM801" s="52"/>
      <c r="AN801" s="52"/>
      <c r="AO801" s="52"/>
      <c r="AP801" s="52"/>
      <c r="AQ801" s="52"/>
      <c r="AR801" s="52"/>
      <c r="AS801" s="52"/>
      <c r="AT801" s="52"/>
      <c r="AU801" s="52"/>
      <c r="AV801" s="52"/>
      <c r="AW801" s="52"/>
    </row>
    <row r="802" spans="1:49" x14ac:dyDescent="0.2">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c r="AA802" s="52"/>
      <c r="AB802" s="52"/>
      <c r="AC802" s="52"/>
      <c r="AD802" s="52"/>
      <c r="AE802" s="52"/>
      <c r="AF802" s="52"/>
      <c r="AG802" s="52"/>
      <c r="AH802" s="52"/>
      <c r="AI802" s="52"/>
      <c r="AJ802" s="52"/>
      <c r="AK802" s="52"/>
      <c r="AL802" s="52"/>
      <c r="AM802" s="52"/>
      <c r="AN802" s="52"/>
      <c r="AO802" s="52"/>
      <c r="AP802" s="52"/>
      <c r="AQ802" s="52"/>
      <c r="AR802" s="52"/>
      <c r="AS802" s="52"/>
      <c r="AT802" s="52"/>
      <c r="AU802" s="52"/>
      <c r="AV802" s="52"/>
      <c r="AW802" s="52"/>
    </row>
    <row r="803" spans="1:49" x14ac:dyDescent="0.2">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c r="AA803" s="52"/>
      <c r="AB803" s="52"/>
      <c r="AC803" s="52"/>
      <c r="AD803" s="52"/>
      <c r="AE803" s="52"/>
      <c r="AF803" s="52"/>
      <c r="AG803" s="52"/>
      <c r="AH803" s="52"/>
      <c r="AI803" s="52"/>
      <c r="AJ803" s="52"/>
      <c r="AK803" s="52"/>
      <c r="AL803" s="52"/>
      <c r="AM803" s="52"/>
      <c r="AN803" s="52"/>
      <c r="AO803" s="52"/>
      <c r="AP803" s="52"/>
      <c r="AQ803" s="52"/>
      <c r="AR803" s="52"/>
      <c r="AS803" s="52"/>
      <c r="AT803" s="52"/>
      <c r="AU803" s="52"/>
      <c r="AV803" s="52"/>
      <c r="AW803" s="52"/>
    </row>
    <row r="804" spans="1:49" x14ac:dyDescent="0.2">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c r="AA804" s="52"/>
      <c r="AB804" s="52"/>
      <c r="AC804" s="52"/>
      <c r="AD804" s="52"/>
      <c r="AE804" s="52"/>
      <c r="AF804" s="52"/>
      <c r="AG804" s="52"/>
      <c r="AH804" s="52"/>
      <c r="AI804" s="52"/>
      <c r="AJ804" s="52"/>
      <c r="AK804" s="52"/>
      <c r="AL804" s="52"/>
      <c r="AM804" s="52"/>
      <c r="AN804" s="52"/>
      <c r="AO804" s="52"/>
      <c r="AP804" s="52"/>
      <c r="AQ804" s="52"/>
      <c r="AR804" s="52"/>
      <c r="AS804" s="52"/>
      <c r="AT804" s="52"/>
      <c r="AU804" s="52"/>
      <c r="AV804" s="52"/>
      <c r="AW804" s="52"/>
    </row>
    <row r="805" spans="1:49" x14ac:dyDescent="0.2">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c r="AA805" s="52"/>
      <c r="AB805" s="52"/>
      <c r="AC805" s="52"/>
      <c r="AD805" s="52"/>
      <c r="AE805" s="52"/>
      <c r="AF805" s="52"/>
      <c r="AG805" s="52"/>
      <c r="AH805" s="52"/>
      <c r="AI805" s="52"/>
      <c r="AJ805" s="52"/>
      <c r="AK805" s="52"/>
      <c r="AL805" s="52"/>
      <c r="AM805" s="52"/>
      <c r="AN805" s="52"/>
      <c r="AO805" s="52"/>
      <c r="AP805" s="52"/>
      <c r="AQ805" s="52"/>
      <c r="AR805" s="52"/>
      <c r="AS805" s="52"/>
      <c r="AT805" s="52"/>
      <c r="AU805" s="52"/>
      <c r="AV805" s="52"/>
      <c r="AW805" s="52"/>
    </row>
    <row r="806" spans="1:49" x14ac:dyDescent="0.2">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c r="AA806" s="52"/>
      <c r="AB806" s="52"/>
      <c r="AC806" s="52"/>
      <c r="AD806" s="52"/>
      <c r="AE806" s="52"/>
      <c r="AF806" s="52"/>
      <c r="AG806" s="52"/>
      <c r="AH806" s="52"/>
      <c r="AI806" s="52"/>
      <c r="AJ806" s="52"/>
      <c r="AK806" s="52"/>
      <c r="AL806" s="52"/>
      <c r="AM806" s="52"/>
      <c r="AN806" s="52"/>
      <c r="AO806" s="52"/>
      <c r="AP806" s="52"/>
      <c r="AQ806" s="52"/>
      <c r="AR806" s="52"/>
      <c r="AS806" s="52"/>
      <c r="AT806" s="52"/>
      <c r="AU806" s="52"/>
      <c r="AV806" s="52"/>
      <c r="AW806" s="52"/>
    </row>
    <row r="807" spans="1:49" x14ac:dyDescent="0.2">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c r="AA807" s="52"/>
      <c r="AB807" s="52"/>
      <c r="AC807" s="52"/>
      <c r="AD807" s="52"/>
      <c r="AE807" s="52"/>
      <c r="AF807" s="52"/>
      <c r="AG807" s="52"/>
      <c r="AH807" s="52"/>
      <c r="AI807" s="52"/>
      <c r="AJ807" s="52"/>
      <c r="AK807" s="52"/>
      <c r="AL807" s="52"/>
      <c r="AM807" s="52"/>
      <c r="AN807" s="52"/>
      <c r="AO807" s="52"/>
      <c r="AP807" s="52"/>
      <c r="AQ807" s="52"/>
      <c r="AR807" s="52"/>
      <c r="AS807" s="52"/>
      <c r="AT807" s="52"/>
      <c r="AU807" s="52"/>
      <c r="AV807" s="52"/>
      <c r="AW807" s="52"/>
    </row>
    <row r="808" spans="1:49" x14ac:dyDescent="0.2">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c r="AA808" s="52"/>
      <c r="AB808" s="52"/>
      <c r="AC808" s="52"/>
      <c r="AD808" s="52"/>
      <c r="AE808" s="52"/>
      <c r="AF808" s="52"/>
      <c r="AG808" s="52"/>
      <c r="AH808" s="52"/>
      <c r="AI808" s="52"/>
      <c r="AJ808" s="52"/>
      <c r="AK808" s="52"/>
      <c r="AL808" s="52"/>
      <c r="AM808" s="52"/>
      <c r="AN808" s="52"/>
      <c r="AO808" s="52"/>
      <c r="AP808" s="52"/>
      <c r="AQ808" s="52"/>
      <c r="AR808" s="52"/>
      <c r="AS808" s="52"/>
      <c r="AT808" s="52"/>
      <c r="AU808" s="52"/>
      <c r="AV808" s="52"/>
      <c r="AW808" s="52"/>
    </row>
    <row r="809" spans="1:49" x14ac:dyDescent="0.2">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A809" s="52"/>
      <c r="AB809" s="52"/>
      <c r="AC809" s="52"/>
      <c r="AD809" s="52"/>
      <c r="AE809" s="52"/>
      <c r="AF809" s="52"/>
      <c r="AG809" s="52"/>
      <c r="AH809" s="52"/>
      <c r="AI809" s="52"/>
      <c r="AJ809" s="52"/>
      <c r="AK809" s="52"/>
      <c r="AL809" s="52"/>
      <c r="AM809" s="52"/>
      <c r="AN809" s="52"/>
      <c r="AO809" s="52"/>
      <c r="AP809" s="52"/>
      <c r="AQ809" s="52"/>
      <c r="AR809" s="52"/>
      <c r="AS809" s="52"/>
      <c r="AT809" s="52"/>
      <c r="AU809" s="52"/>
      <c r="AV809" s="52"/>
      <c r="AW809" s="52"/>
    </row>
    <row r="810" spans="1:49" x14ac:dyDescent="0.2">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A810" s="52"/>
      <c r="AB810" s="52"/>
      <c r="AC810" s="52"/>
      <c r="AD810" s="52"/>
      <c r="AE810" s="52"/>
      <c r="AF810" s="52"/>
      <c r="AG810" s="52"/>
      <c r="AH810" s="52"/>
      <c r="AI810" s="52"/>
      <c r="AJ810" s="52"/>
      <c r="AK810" s="52"/>
      <c r="AL810" s="52"/>
      <c r="AM810" s="52"/>
      <c r="AN810" s="52"/>
      <c r="AO810" s="52"/>
      <c r="AP810" s="52"/>
      <c r="AQ810" s="52"/>
      <c r="AR810" s="52"/>
      <c r="AS810" s="52"/>
      <c r="AT810" s="52"/>
      <c r="AU810" s="52"/>
      <c r="AV810" s="52"/>
      <c r="AW810" s="52"/>
    </row>
    <row r="811" spans="1:49" x14ac:dyDescent="0.2">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A811" s="52"/>
      <c r="AB811" s="52"/>
      <c r="AC811" s="52"/>
      <c r="AD811" s="52"/>
      <c r="AE811" s="52"/>
      <c r="AF811" s="52"/>
      <c r="AG811" s="52"/>
      <c r="AH811" s="52"/>
      <c r="AI811" s="52"/>
      <c r="AJ811" s="52"/>
      <c r="AK811" s="52"/>
      <c r="AL811" s="52"/>
      <c r="AM811" s="52"/>
      <c r="AN811" s="52"/>
      <c r="AO811" s="52"/>
      <c r="AP811" s="52"/>
      <c r="AQ811" s="52"/>
      <c r="AR811" s="52"/>
      <c r="AS811" s="52"/>
      <c r="AT811" s="52"/>
      <c r="AU811" s="52"/>
      <c r="AV811" s="52"/>
      <c r="AW811" s="52"/>
    </row>
    <row r="812" spans="1:49" x14ac:dyDescent="0.2">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A812" s="52"/>
      <c r="AB812" s="52"/>
      <c r="AC812" s="52"/>
      <c r="AD812" s="52"/>
      <c r="AE812" s="52"/>
      <c r="AF812" s="52"/>
      <c r="AG812" s="52"/>
      <c r="AH812" s="52"/>
      <c r="AI812" s="52"/>
      <c r="AJ812" s="52"/>
      <c r="AK812" s="52"/>
      <c r="AL812" s="52"/>
      <c r="AM812" s="52"/>
      <c r="AN812" s="52"/>
      <c r="AO812" s="52"/>
      <c r="AP812" s="52"/>
      <c r="AQ812" s="52"/>
      <c r="AR812" s="52"/>
      <c r="AS812" s="52"/>
      <c r="AT812" s="52"/>
      <c r="AU812" s="52"/>
      <c r="AV812" s="52"/>
      <c r="AW812" s="52"/>
    </row>
    <row r="813" spans="1:49" x14ac:dyDescent="0.2">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A813" s="52"/>
      <c r="AB813" s="52"/>
      <c r="AC813" s="52"/>
      <c r="AD813" s="52"/>
      <c r="AE813" s="52"/>
      <c r="AF813" s="52"/>
      <c r="AG813" s="52"/>
      <c r="AH813" s="52"/>
      <c r="AI813" s="52"/>
      <c r="AJ813" s="52"/>
      <c r="AK813" s="52"/>
      <c r="AL813" s="52"/>
      <c r="AM813" s="52"/>
      <c r="AN813" s="52"/>
      <c r="AO813" s="52"/>
      <c r="AP813" s="52"/>
      <c r="AQ813" s="52"/>
      <c r="AR813" s="52"/>
      <c r="AS813" s="52"/>
      <c r="AT813" s="52"/>
      <c r="AU813" s="52"/>
      <c r="AV813" s="52"/>
      <c r="AW813" s="52"/>
    </row>
    <row r="814" spans="1:49" x14ac:dyDescent="0.2">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c r="AA814" s="52"/>
      <c r="AB814" s="52"/>
      <c r="AC814" s="52"/>
      <c r="AD814" s="52"/>
      <c r="AE814" s="52"/>
      <c r="AF814" s="52"/>
      <c r="AG814" s="52"/>
      <c r="AH814" s="52"/>
      <c r="AI814" s="52"/>
      <c r="AJ814" s="52"/>
      <c r="AK814" s="52"/>
      <c r="AL814" s="52"/>
      <c r="AM814" s="52"/>
      <c r="AN814" s="52"/>
      <c r="AO814" s="52"/>
      <c r="AP814" s="52"/>
      <c r="AQ814" s="52"/>
      <c r="AR814" s="52"/>
      <c r="AS814" s="52"/>
      <c r="AT814" s="52"/>
      <c r="AU814" s="52"/>
      <c r="AV814" s="52"/>
      <c r="AW814" s="52"/>
    </row>
    <row r="815" spans="1:49" x14ac:dyDescent="0.2">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A815" s="52"/>
      <c r="AB815" s="52"/>
      <c r="AC815" s="52"/>
      <c r="AD815" s="52"/>
      <c r="AE815" s="52"/>
      <c r="AF815" s="52"/>
      <c r="AG815" s="52"/>
      <c r="AH815" s="52"/>
      <c r="AI815" s="52"/>
      <c r="AJ815" s="52"/>
      <c r="AK815" s="52"/>
      <c r="AL815" s="52"/>
      <c r="AM815" s="52"/>
      <c r="AN815" s="52"/>
      <c r="AO815" s="52"/>
      <c r="AP815" s="52"/>
      <c r="AQ815" s="52"/>
      <c r="AR815" s="52"/>
      <c r="AS815" s="52"/>
      <c r="AT815" s="52"/>
      <c r="AU815" s="52"/>
      <c r="AV815" s="52"/>
      <c r="AW815" s="52"/>
    </row>
    <row r="816" spans="1:49" x14ac:dyDescent="0.2">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c r="AA816" s="52"/>
      <c r="AB816" s="52"/>
      <c r="AC816" s="52"/>
      <c r="AD816" s="52"/>
      <c r="AE816" s="52"/>
      <c r="AF816" s="52"/>
      <c r="AG816" s="52"/>
      <c r="AH816" s="52"/>
      <c r="AI816" s="52"/>
      <c r="AJ816" s="52"/>
      <c r="AK816" s="52"/>
      <c r="AL816" s="52"/>
      <c r="AM816" s="52"/>
      <c r="AN816" s="52"/>
      <c r="AO816" s="52"/>
      <c r="AP816" s="52"/>
      <c r="AQ816" s="52"/>
      <c r="AR816" s="52"/>
      <c r="AS816" s="52"/>
      <c r="AT816" s="52"/>
      <c r="AU816" s="52"/>
      <c r="AV816" s="52"/>
      <c r="AW816" s="52"/>
    </row>
    <row r="817" spans="1:49" x14ac:dyDescent="0.2">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c r="AB817" s="52"/>
      <c r="AC817" s="52"/>
      <c r="AD817" s="52"/>
      <c r="AE817" s="52"/>
      <c r="AF817" s="52"/>
      <c r="AG817" s="52"/>
      <c r="AH817" s="52"/>
      <c r="AI817" s="52"/>
      <c r="AJ817" s="52"/>
      <c r="AK817" s="52"/>
      <c r="AL817" s="52"/>
      <c r="AM817" s="52"/>
      <c r="AN817" s="52"/>
      <c r="AO817" s="52"/>
      <c r="AP817" s="52"/>
      <c r="AQ817" s="52"/>
      <c r="AR817" s="52"/>
      <c r="AS817" s="52"/>
      <c r="AT817" s="52"/>
      <c r="AU817" s="52"/>
      <c r="AV817" s="52"/>
      <c r="AW817" s="52"/>
    </row>
    <row r="818" spans="1:49" x14ac:dyDescent="0.2">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c r="AA818" s="52"/>
      <c r="AB818" s="52"/>
      <c r="AC818" s="52"/>
      <c r="AD818" s="52"/>
      <c r="AE818" s="52"/>
      <c r="AF818" s="52"/>
      <c r="AG818" s="52"/>
      <c r="AH818" s="52"/>
      <c r="AI818" s="52"/>
      <c r="AJ818" s="52"/>
      <c r="AK818" s="52"/>
      <c r="AL818" s="52"/>
      <c r="AM818" s="52"/>
      <c r="AN818" s="52"/>
      <c r="AO818" s="52"/>
      <c r="AP818" s="52"/>
      <c r="AQ818" s="52"/>
      <c r="AR818" s="52"/>
      <c r="AS818" s="52"/>
      <c r="AT818" s="52"/>
      <c r="AU818" s="52"/>
      <c r="AV818" s="52"/>
      <c r="AW818" s="52"/>
    </row>
    <row r="819" spans="1:49" x14ac:dyDescent="0.2">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c r="AB819" s="52"/>
      <c r="AC819" s="52"/>
      <c r="AD819" s="52"/>
      <c r="AE819" s="52"/>
      <c r="AF819" s="52"/>
      <c r="AG819" s="52"/>
      <c r="AH819" s="52"/>
      <c r="AI819" s="52"/>
      <c r="AJ819" s="52"/>
      <c r="AK819" s="52"/>
      <c r="AL819" s="52"/>
      <c r="AM819" s="52"/>
      <c r="AN819" s="52"/>
      <c r="AO819" s="52"/>
      <c r="AP819" s="52"/>
      <c r="AQ819" s="52"/>
      <c r="AR819" s="52"/>
      <c r="AS819" s="52"/>
      <c r="AT819" s="52"/>
      <c r="AU819" s="52"/>
      <c r="AV819" s="52"/>
      <c r="AW819" s="52"/>
    </row>
    <row r="820" spans="1:49" x14ac:dyDescent="0.2">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c r="AA820" s="52"/>
      <c r="AB820" s="52"/>
      <c r="AC820" s="52"/>
      <c r="AD820" s="52"/>
      <c r="AE820" s="52"/>
      <c r="AF820" s="52"/>
      <c r="AG820" s="52"/>
      <c r="AH820" s="52"/>
      <c r="AI820" s="52"/>
      <c r="AJ820" s="52"/>
      <c r="AK820" s="52"/>
      <c r="AL820" s="52"/>
      <c r="AM820" s="52"/>
      <c r="AN820" s="52"/>
      <c r="AO820" s="52"/>
      <c r="AP820" s="52"/>
      <c r="AQ820" s="52"/>
      <c r="AR820" s="52"/>
      <c r="AS820" s="52"/>
      <c r="AT820" s="52"/>
      <c r="AU820" s="52"/>
      <c r="AV820" s="52"/>
      <c r="AW820" s="52"/>
    </row>
    <row r="821" spans="1:49" x14ac:dyDescent="0.2">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c r="AA821" s="52"/>
      <c r="AB821" s="52"/>
      <c r="AC821" s="52"/>
      <c r="AD821" s="52"/>
      <c r="AE821" s="52"/>
      <c r="AF821" s="52"/>
      <c r="AG821" s="52"/>
      <c r="AH821" s="52"/>
      <c r="AI821" s="52"/>
      <c r="AJ821" s="52"/>
      <c r="AK821" s="52"/>
      <c r="AL821" s="52"/>
      <c r="AM821" s="52"/>
      <c r="AN821" s="52"/>
      <c r="AO821" s="52"/>
      <c r="AP821" s="52"/>
      <c r="AQ821" s="52"/>
      <c r="AR821" s="52"/>
      <c r="AS821" s="52"/>
      <c r="AT821" s="52"/>
      <c r="AU821" s="52"/>
      <c r="AV821" s="52"/>
      <c r="AW821" s="52"/>
    </row>
    <row r="822" spans="1:49" x14ac:dyDescent="0.2">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c r="AA822" s="52"/>
      <c r="AB822" s="52"/>
      <c r="AC822" s="52"/>
      <c r="AD822" s="52"/>
      <c r="AE822" s="52"/>
      <c r="AF822" s="52"/>
      <c r="AG822" s="52"/>
      <c r="AH822" s="52"/>
      <c r="AI822" s="52"/>
      <c r="AJ822" s="52"/>
      <c r="AK822" s="52"/>
      <c r="AL822" s="52"/>
      <c r="AM822" s="52"/>
      <c r="AN822" s="52"/>
      <c r="AO822" s="52"/>
      <c r="AP822" s="52"/>
      <c r="AQ822" s="52"/>
      <c r="AR822" s="52"/>
      <c r="AS822" s="52"/>
      <c r="AT822" s="52"/>
      <c r="AU822" s="52"/>
      <c r="AV822" s="52"/>
      <c r="AW822" s="52"/>
    </row>
    <row r="823" spans="1:49" x14ac:dyDescent="0.2">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c r="AA823" s="52"/>
      <c r="AB823" s="52"/>
      <c r="AC823" s="52"/>
      <c r="AD823" s="52"/>
      <c r="AE823" s="52"/>
      <c r="AF823" s="52"/>
      <c r="AG823" s="52"/>
      <c r="AH823" s="52"/>
      <c r="AI823" s="52"/>
      <c r="AJ823" s="52"/>
      <c r="AK823" s="52"/>
      <c r="AL823" s="52"/>
      <c r="AM823" s="52"/>
      <c r="AN823" s="52"/>
      <c r="AO823" s="52"/>
      <c r="AP823" s="52"/>
      <c r="AQ823" s="52"/>
      <c r="AR823" s="52"/>
      <c r="AS823" s="52"/>
      <c r="AT823" s="52"/>
      <c r="AU823" s="52"/>
      <c r="AV823" s="52"/>
      <c r="AW823" s="52"/>
    </row>
    <row r="824" spans="1:49" x14ac:dyDescent="0.2">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c r="AA824" s="52"/>
      <c r="AB824" s="52"/>
      <c r="AC824" s="52"/>
      <c r="AD824" s="52"/>
      <c r="AE824" s="52"/>
      <c r="AF824" s="52"/>
      <c r="AG824" s="52"/>
      <c r="AH824" s="52"/>
      <c r="AI824" s="52"/>
      <c r="AJ824" s="52"/>
      <c r="AK824" s="52"/>
      <c r="AL824" s="52"/>
      <c r="AM824" s="52"/>
      <c r="AN824" s="52"/>
      <c r="AO824" s="52"/>
      <c r="AP824" s="52"/>
      <c r="AQ824" s="52"/>
      <c r="AR824" s="52"/>
      <c r="AS824" s="52"/>
      <c r="AT824" s="52"/>
      <c r="AU824" s="52"/>
      <c r="AV824" s="52"/>
      <c r="AW824" s="52"/>
    </row>
    <row r="825" spans="1:49" x14ac:dyDescent="0.2">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c r="AA825" s="52"/>
      <c r="AB825" s="52"/>
      <c r="AC825" s="52"/>
      <c r="AD825" s="52"/>
      <c r="AE825" s="52"/>
      <c r="AF825" s="52"/>
      <c r="AG825" s="52"/>
      <c r="AH825" s="52"/>
      <c r="AI825" s="52"/>
      <c r="AJ825" s="52"/>
      <c r="AK825" s="52"/>
      <c r="AL825" s="52"/>
      <c r="AM825" s="52"/>
      <c r="AN825" s="52"/>
      <c r="AO825" s="52"/>
      <c r="AP825" s="52"/>
      <c r="AQ825" s="52"/>
      <c r="AR825" s="52"/>
      <c r="AS825" s="52"/>
      <c r="AT825" s="52"/>
      <c r="AU825" s="52"/>
      <c r="AV825" s="52"/>
      <c r="AW825" s="52"/>
    </row>
    <row r="826" spans="1:49" x14ac:dyDescent="0.2">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c r="AA826" s="52"/>
      <c r="AB826" s="52"/>
      <c r="AC826" s="52"/>
      <c r="AD826" s="52"/>
      <c r="AE826" s="52"/>
      <c r="AF826" s="52"/>
      <c r="AG826" s="52"/>
      <c r="AH826" s="52"/>
      <c r="AI826" s="52"/>
      <c r="AJ826" s="52"/>
      <c r="AK826" s="52"/>
      <c r="AL826" s="52"/>
      <c r="AM826" s="52"/>
      <c r="AN826" s="52"/>
      <c r="AO826" s="52"/>
      <c r="AP826" s="52"/>
      <c r="AQ826" s="52"/>
      <c r="AR826" s="52"/>
      <c r="AS826" s="52"/>
      <c r="AT826" s="52"/>
      <c r="AU826" s="52"/>
      <c r="AV826" s="52"/>
      <c r="AW826" s="52"/>
    </row>
    <row r="827" spans="1:49" x14ac:dyDescent="0.2">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c r="AA827" s="52"/>
      <c r="AB827" s="52"/>
      <c r="AC827" s="52"/>
      <c r="AD827" s="52"/>
      <c r="AE827" s="52"/>
      <c r="AF827" s="52"/>
      <c r="AG827" s="52"/>
      <c r="AH827" s="52"/>
      <c r="AI827" s="52"/>
      <c r="AJ827" s="52"/>
      <c r="AK827" s="52"/>
      <c r="AL827" s="52"/>
      <c r="AM827" s="52"/>
      <c r="AN827" s="52"/>
      <c r="AO827" s="52"/>
      <c r="AP827" s="52"/>
      <c r="AQ827" s="52"/>
      <c r="AR827" s="52"/>
      <c r="AS827" s="52"/>
      <c r="AT827" s="52"/>
      <c r="AU827" s="52"/>
      <c r="AV827" s="52"/>
      <c r="AW827" s="52"/>
    </row>
    <row r="828" spans="1:49" x14ac:dyDescent="0.2">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c r="AA828" s="52"/>
      <c r="AB828" s="52"/>
      <c r="AC828" s="52"/>
      <c r="AD828" s="52"/>
      <c r="AE828" s="52"/>
      <c r="AF828" s="52"/>
      <c r="AG828" s="52"/>
      <c r="AH828" s="52"/>
      <c r="AI828" s="52"/>
      <c r="AJ828" s="52"/>
      <c r="AK828" s="52"/>
      <c r="AL828" s="52"/>
      <c r="AM828" s="52"/>
      <c r="AN828" s="52"/>
      <c r="AO828" s="52"/>
      <c r="AP828" s="52"/>
      <c r="AQ828" s="52"/>
      <c r="AR828" s="52"/>
      <c r="AS828" s="52"/>
      <c r="AT828" s="52"/>
      <c r="AU828" s="52"/>
      <c r="AV828" s="52"/>
      <c r="AW828" s="52"/>
    </row>
    <row r="829" spans="1:49" x14ac:dyDescent="0.2">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c r="AA829" s="52"/>
      <c r="AB829" s="52"/>
      <c r="AC829" s="52"/>
      <c r="AD829" s="52"/>
      <c r="AE829" s="52"/>
      <c r="AF829" s="52"/>
      <c r="AG829" s="52"/>
      <c r="AH829" s="52"/>
      <c r="AI829" s="52"/>
      <c r="AJ829" s="52"/>
      <c r="AK829" s="52"/>
      <c r="AL829" s="52"/>
      <c r="AM829" s="52"/>
      <c r="AN829" s="52"/>
      <c r="AO829" s="52"/>
      <c r="AP829" s="52"/>
      <c r="AQ829" s="52"/>
      <c r="AR829" s="52"/>
      <c r="AS829" s="52"/>
      <c r="AT829" s="52"/>
      <c r="AU829" s="52"/>
      <c r="AV829" s="52"/>
      <c r="AW829" s="52"/>
    </row>
    <row r="830" spans="1:49" x14ac:dyDescent="0.2">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c r="AA830" s="52"/>
      <c r="AB830" s="52"/>
      <c r="AC830" s="52"/>
      <c r="AD830" s="52"/>
      <c r="AE830" s="52"/>
      <c r="AF830" s="52"/>
      <c r="AG830" s="52"/>
      <c r="AH830" s="52"/>
      <c r="AI830" s="52"/>
      <c r="AJ830" s="52"/>
      <c r="AK830" s="52"/>
      <c r="AL830" s="52"/>
      <c r="AM830" s="52"/>
      <c r="AN830" s="52"/>
      <c r="AO830" s="52"/>
      <c r="AP830" s="52"/>
      <c r="AQ830" s="52"/>
      <c r="AR830" s="52"/>
      <c r="AS830" s="52"/>
      <c r="AT830" s="52"/>
      <c r="AU830" s="52"/>
      <c r="AV830" s="52"/>
      <c r="AW830" s="52"/>
    </row>
    <row r="831" spans="1:49" x14ac:dyDescent="0.2">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c r="AA831" s="52"/>
      <c r="AB831" s="52"/>
      <c r="AC831" s="52"/>
      <c r="AD831" s="52"/>
      <c r="AE831" s="52"/>
      <c r="AF831" s="52"/>
      <c r="AG831" s="52"/>
      <c r="AH831" s="52"/>
      <c r="AI831" s="52"/>
      <c r="AJ831" s="52"/>
      <c r="AK831" s="52"/>
      <c r="AL831" s="52"/>
      <c r="AM831" s="52"/>
      <c r="AN831" s="52"/>
      <c r="AO831" s="52"/>
      <c r="AP831" s="52"/>
      <c r="AQ831" s="52"/>
      <c r="AR831" s="52"/>
      <c r="AS831" s="52"/>
      <c r="AT831" s="52"/>
      <c r="AU831" s="52"/>
      <c r="AV831" s="52"/>
      <c r="AW831" s="52"/>
    </row>
    <row r="832" spans="1:49" x14ac:dyDescent="0.2">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c r="AA832" s="52"/>
      <c r="AB832" s="52"/>
      <c r="AC832" s="52"/>
      <c r="AD832" s="52"/>
      <c r="AE832" s="52"/>
      <c r="AF832" s="52"/>
      <c r="AG832" s="52"/>
      <c r="AH832" s="52"/>
      <c r="AI832" s="52"/>
      <c r="AJ832" s="52"/>
      <c r="AK832" s="52"/>
      <c r="AL832" s="52"/>
      <c r="AM832" s="52"/>
      <c r="AN832" s="52"/>
      <c r="AO832" s="52"/>
      <c r="AP832" s="52"/>
      <c r="AQ832" s="52"/>
      <c r="AR832" s="52"/>
      <c r="AS832" s="52"/>
      <c r="AT832" s="52"/>
      <c r="AU832" s="52"/>
      <c r="AV832" s="52"/>
      <c r="AW832" s="52"/>
    </row>
    <row r="833" spans="1:49" x14ac:dyDescent="0.2">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c r="AA833" s="52"/>
      <c r="AB833" s="52"/>
      <c r="AC833" s="52"/>
      <c r="AD833" s="52"/>
      <c r="AE833" s="52"/>
      <c r="AF833" s="52"/>
      <c r="AG833" s="52"/>
      <c r="AH833" s="52"/>
      <c r="AI833" s="52"/>
      <c r="AJ833" s="52"/>
      <c r="AK833" s="52"/>
      <c r="AL833" s="52"/>
      <c r="AM833" s="52"/>
      <c r="AN833" s="52"/>
      <c r="AO833" s="52"/>
      <c r="AP833" s="52"/>
      <c r="AQ833" s="52"/>
      <c r="AR833" s="52"/>
      <c r="AS833" s="52"/>
      <c r="AT833" s="52"/>
      <c r="AU833" s="52"/>
      <c r="AV833" s="52"/>
      <c r="AW833" s="52"/>
    </row>
    <row r="834" spans="1:49" x14ac:dyDescent="0.2">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c r="AA834" s="52"/>
      <c r="AB834" s="52"/>
      <c r="AC834" s="52"/>
      <c r="AD834" s="52"/>
      <c r="AE834" s="52"/>
      <c r="AF834" s="52"/>
      <c r="AG834" s="52"/>
      <c r="AH834" s="52"/>
      <c r="AI834" s="52"/>
      <c r="AJ834" s="52"/>
      <c r="AK834" s="52"/>
      <c r="AL834" s="52"/>
      <c r="AM834" s="52"/>
      <c r="AN834" s="52"/>
      <c r="AO834" s="52"/>
      <c r="AP834" s="52"/>
      <c r="AQ834" s="52"/>
      <c r="AR834" s="52"/>
      <c r="AS834" s="52"/>
      <c r="AT834" s="52"/>
      <c r="AU834" s="52"/>
      <c r="AV834" s="52"/>
      <c r="AW834" s="52"/>
    </row>
    <row r="835" spans="1:49" x14ac:dyDescent="0.2">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c r="AA835" s="52"/>
      <c r="AB835" s="52"/>
      <c r="AC835" s="52"/>
      <c r="AD835" s="52"/>
      <c r="AE835" s="52"/>
      <c r="AF835" s="52"/>
      <c r="AG835" s="52"/>
      <c r="AH835" s="52"/>
      <c r="AI835" s="52"/>
      <c r="AJ835" s="52"/>
      <c r="AK835" s="52"/>
      <c r="AL835" s="52"/>
      <c r="AM835" s="52"/>
      <c r="AN835" s="52"/>
      <c r="AO835" s="52"/>
      <c r="AP835" s="52"/>
      <c r="AQ835" s="52"/>
      <c r="AR835" s="52"/>
      <c r="AS835" s="52"/>
      <c r="AT835" s="52"/>
      <c r="AU835" s="52"/>
      <c r="AV835" s="52"/>
      <c r="AW835" s="52"/>
    </row>
    <row r="836" spans="1:49" x14ac:dyDescent="0.2">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c r="AA836" s="52"/>
      <c r="AB836" s="52"/>
      <c r="AC836" s="52"/>
      <c r="AD836" s="52"/>
      <c r="AE836" s="52"/>
      <c r="AF836" s="52"/>
      <c r="AG836" s="52"/>
      <c r="AH836" s="52"/>
      <c r="AI836" s="52"/>
      <c r="AJ836" s="52"/>
      <c r="AK836" s="52"/>
      <c r="AL836" s="52"/>
      <c r="AM836" s="52"/>
      <c r="AN836" s="52"/>
      <c r="AO836" s="52"/>
      <c r="AP836" s="52"/>
      <c r="AQ836" s="52"/>
      <c r="AR836" s="52"/>
      <c r="AS836" s="52"/>
      <c r="AT836" s="52"/>
      <c r="AU836" s="52"/>
      <c r="AV836" s="52"/>
      <c r="AW836" s="52"/>
    </row>
    <row r="837" spans="1:49" x14ac:dyDescent="0.2">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c r="AA837" s="52"/>
      <c r="AB837" s="52"/>
      <c r="AC837" s="52"/>
      <c r="AD837" s="52"/>
      <c r="AE837" s="52"/>
      <c r="AF837" s="52"/>
      <c r="AG837" s="52"/>
      <c r="AH837" s="52"/>
      <c r="AI837" s="52"/>
      <c r="AJ837" s="52"/>
      <c r="AK837" s="52"/>
      <c r="AL837" s="52"/>
      <c r="AM837" s="52"/>
      <c r="AN837" s="52"/>
      <c r="AO837" s="52"/>
      <c r="AP837" s="52"/>
      <c r="AQ837" s="52"/>
      <c r="AR837" s="52"/>
      <c r="AS837" s="52"/>
      <c r="AT837" s="52"/>
      <c r="AU837" s="52"/>
      <c r="AV837" s="52"/>
      <c r="AW837" s="52"/>
    </row>
    <row r="838" spans="1:49" x14ac:dyDescent="0.2">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c r="AA838" s="52"/>
      <c r="AB838" s="52"/>
      <c r="AC838" s="52"/>
      <c r="AD838" s="52"/>
      <c r="AE838" s="52"/>
      <c r="AF838" s="52"/>
      <c r="AG838" s="52"/>
      <c r="AH838" s="52"/>
      <c r="AI838" s="52"/>
      <c r="AJ838" s="52"/>
      <c r="AK838" s="52"/>
      <c r="AL838" s="52"/>
      <c r="AM838" s="52"/>
      <c r="AN838" s="52"/>
      <c r="AO838" s="52"/>
      <c r="AP838" s="52"/>
      <c r="AQ838" s="52"/>
      <c r="AR838" s="52"/>
      <c r="AS838" s="52"/>
      <c r="AT838" s="52"/>
      <c r="AU838" s="52"/>
      <c r="AV838" s="52"/>
      <c r="AW838" s="52"/>
    </row>
    <row r="839" spans="1:49" x14ac:dyDescent="0.2">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c r="AA839" s="52"/>
      <c r="AB839" s="52"/>
      <c r="AC839" s="52"/>
      <c r="AD839" s="52"/>
      <c r="AE839" s="52"/>
      <c r="AF839" s="52"/>
      <c r="AG839" s="52"/>
      <c r="AH839" s="52"/>
      <c r="AI839" s="52"/>
      <c r="AJ839" s="52"/>
      <c r="AK839" s="52"/>
      <c r="AL839" s="52"/>
      <c r="AM839" s="52"/>
      <c r="AN839" s="52"/>
      <c r="AO839" s="52"/>
      <c r="AP839" s="52"/>
      <c r="AQ839" s="52"/>
      <c r="AR839" s="52"/>
      <c r="AS839" s="52"/>
      <c r="AT839" s="52"/>
      <c r="AU839" s="52"/>
      <c r="AV839" s="52"/>
      <c r="AW839" s="52"/>
    </row>
    <row r="840" spans="1:49" x14ac:dyDescent="0.2">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c r="AA840" s="52"/>
      <c r="AB840" s="52"/>
      <c r="AC840" s="52"/>
      <c r="AD840" s="52"/>
      <c r="AE840" s="52"/>
      <c r="AF840" s="52"/>
      <c r="AG840" s="52"/>
      <c r="AH840" s="52"/>
      <c r="AI840" s="52"/>
      <c r="AJ840" s="52"/>
      <c r="AK840" s="52"/>
      <c r="AL840" s="52"/>
      <c r="AM840" s="52"/>
      <c r="AN840" s="52"/>
      <c r="AO840" s="52"/>
      <c r="AP840" s="52"/>
      <c r="AQ840" s="52"/>
      <c r="AR840" s="52"/>
      <c r="AS840" s="52"/>
      <c r="AT840" s="52"/>
      <c r="AU840" s="52"/>
      <c r="AV840" s="52"/>
      <c r="AW840" s="52"/>
    </row>
    <row r="841" spans="1:49" x14ac:dyDescent="0.2">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c r="AA841" s="52"/>
      <c r="AB841" s="52"/>
      <c r="AC841" s="52"/>
      <c r="AD841" s="52"/>
      <c r="AE841" s="52"/>
      <c r="AF841" s="52"/>
      <c r="AG841" s="52"/>
      <c r="AH841" s="52"/>
      <c r="AI841" s="52"/>
      <c r="AJ841" s="52"/>
      <c r="AK841" s="52"/>
      <c r="AL841" s="52"/>
      <c r="AM841" s="52"/>
      <c r="AN841" s="52"/>
      <c r="AO841" s="52"/>
      <c r="AP841" s="52"/>
      <c r="AQ841" s="52"/>
      <c r="AR841" s="52"/>
      <c r="AS841" s="52"/>
      <c r="AT841" s="52"/>
      <c r="AU841" s="52"/>
      <c r="AV841" s="52"/>
      <c r="AW841" s="52"/>
    </row>
    <row r="842" spans="1:49" x14ac:dyDescent="0.2">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c r="AA842" s="52"/>
      <c r="AB842" s="52"/>
      <c r="AC842" s="52"/>
      <c r="AD842" s="52"/>
      <c r="AE842" s="52"/>
      <c r="AF842" s="52"/>
      <c r="AG842" s="52"/>
      <c r="AH842" s="52"/>
      <c r="AI842" s="52"/>
      <c r="AJ842" s="52"/>
      <c r="AK842" s="52"/>
      <c r="AL842" s="52"/>
      <c r="AM842" s="52"/>
      <c r="AN842" s="52"/>
      <c r="AO842" s="52"/>
      <c r="AP842" s="52"/>
      <c r="AQ842" s="52"/>
      <c r="AR842" s="52"/>
      <c r="AS842" s="52"/>
      <c r="AT842" s="52"/>
      <c r="AU842" s="52"/>
      <c r="AV842" s="52"/>
      <c r="AW842" s="52"/>
    </row>
    <row r="843" spans="1:49" x14ac:dyDescent="0.2">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c r="AA843" s="52"/>
      <c r="AB843" s="52"/>
      <c r="AC843" s="52"/>
      <c r="AD843" s="52"/>
      <c r="AE843" s="52"/>
      <c r="AF843" s="52"/>
      <c r="AG843" s="52"/>
      <c r="AH843" s="52"/>
      <c r="AI843" s="52"/>
      <c r="AJ843" s="52"/>
      <c r="AK843" s="52"/>
      <c r="AL843" s="52"/>
      <c r="AM843" s="52"/>
      <c r="AN843" s="52"/>
      <c r="AO843" s="52"/>
      <c r="AP843" s="52"/>
      <c r="AQ843" s="52"/>
      <c r="AR843" s="52"/>
      <c r="AS843" s="52"/>
      <c r="AT843" s="52"/>
      <c r="AU843" s="52"/>
      <c r="AV843" s="52"/>
      <c r="AW843" s="52"/>
    </row>
    <row r="844" spans="1:49" x14ac:dyDescent="0.2">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c r="AA844" s="52"/>
      <c r="AB844" s="52"/>
      <c r="AC844" s="52"/>
      <c r="AD844" s="52"/>
      <c r="AE844" s="52"/>
      <c r="AF844" s="52"/>
      <c r="AG844" s="52"/>
      <c r="AH844" s="52"/>
      <c r="AI844" s="52"/>
      <c r="AJ844" s="52"/>
      <c r="AK844" s="52"/>
      <c r="AL844" s="52"/>
      <c r="AM844" s="52"/>
      <c r="AN844" s="52"/>
      <c r="AO844" s="52"/>
      <c r="AP844" s="52"/>
      <c r="AQ844" s="52"/>
      <c r="AR844" s="52"/>
      <c r="AS844" s="52"/>
      <c r="AT844" s="52"/>
      <c r="AU844" s="52"/>
      <c r="AV844" s="52"/>
      <c r="AW844" s="52"/>
    </row>
    <row r="845" spans="1:49" x14ac:dyDescent="0.2">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c r="AA845" s="52"/>
      <c r="AB845" s="52"/>
      <c r="AC845" s="52"/>
      <c r="AD845" s="52"/>
      <c r="AE845" s="52"/>
      <c r="AF845" s="52"/>
      <c r="AG845" s="52"/>
      <c r="AH845" s="52"/>
      <c r="AI845" s="52"/>
      <c r="AJ845" s="52"/>
      <c r="AK845" s="52"/>
      <c r="AL845" s="52"/>
      <c r="AM845" s="52"/>
      <c r="AN845" s="52"/>
      <c r="AO845" s="52"/>
      <c r="AP845" s="52"/>
      <c r="AQ845" s="52"/>
      <c r="AR845" s="52"/>
      <c r="AS845" s="52"/>
      <c r="AT845" s="52"/>
      <c r="AU845" s="52"/>
      <c r="AV845" s="52"/>
      <c r="AW845" s="52"/>
    </row>
    <row r="846" spans="1:49" x14ac:dyDescent="0.2">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c r="AA846" s="52"/>
      <c r="AB846" s="52"/>
      <c r="AC846" s="52"/>
      <c r="AD846" s="52"/>
      <c r="AE846" s="52"/>
      <c r="AF846" s="52"/>
      <c r="AG846" s="52"/>
      <c r="AH846" s="52"/>
      <c r="AI846" s="52"/>
      <c r="AJ846" s="52"/>
      <c r="AK846" s="52"/>
      <c r="AL846" s="52"/>
      <c r="AM846" s="52"/>
      <c r="AN846" s="52"/>
      <c r="AO846" s="52"/>
      <c r="AP846" s="52"/>
      <c r="AQ846" s="52"/>
      <c r="AR846" s="52"/>
      <c r="AS846" s="52"/>
      <c r="AT846" s="52"/>
      <c r="AU846" s="52"/>
      <c r="AV846" s="52"/>
      <c r="AW846" s="52"/>
    </row>
    <row r="847" spans="1:49" x14ac:dyDescent="0.2">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c r="AB847" s="52"/>
      <c r="AC847" s="52"/>
      <c r="AD847" s="52"/>
      <c r="AE847" s="52"/>
      <c r="AF847" s="52"/>
      <c r="AG847" s="52"/>
      <c r="AH847" s="52"/>
      <c r="AI847" s="52"/>
      <c r="AJ847" s="52"/>
      <c r="AK847" s="52"/>
      <c r="AL847" s="52"/>
      <c r="AM847" s="52"/>
      <c r="AN847" s="52"/>
      <c r="AO847" s="52"/>
      <c r="AP847" s="52"/>
      <c r="AQ847" s="52"/>
      <c r="AR847" s="52"/>
      <c r="AS847" s="52"/>
      <c r="AT847" s="52"/>
      <c r="AU847" s="52"/>
      <c r="AV847" s="52"/>
      <c r="AW847" s="52"/>
    </row>
    <row r="848" spans="1:49" x14ac:dyDescent="0.2">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c r="AA848" s="52"/>
      <c r="AB848" s="52"/>
      <c r="AC848" s="52"/>
      <c r="AD848" s="52"/>
      <c r="AE848" s="52"/>
      <c r="AF848" s="52"/>
      <c r="AG848" s="52"/>
      <c r="AH848" s="52"/>
      <c r="AI848" s="52"/>
      <c r="AJ848" s="52"/>
      <c r="AK848" s="52"/>
      <c r="AL848" s="52"/>
      <c r="AM848" s="52"/>
      <c r="AN848" s="52"/>
      <c r="AO848" s="52"/>
      <c r="AP848" s="52"/>
      <c r="AQ848" s="52"/>
      <c r="AR848" s="52"/>
      <c r="AS848" s="52"/>
      <c r="AT848" s="52"/>
      <c r="AU848" s="52"/>
      <c r="AV848" s="52"/>
      <c r="AW848" s="52"/>
    </row>
    <row r="849" spans="1:49" x14ac:dyDescent="0.2">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c r="AB849" s="52"/>
      <c r="AC849" s="52"/>
      <c r="AD849" s="52"/>
      <c r="AE849" s="52"/>
      <c r="AF849" s="52"/>
      <c r="AG849" s="52"/>
      <c r="AH849" s="52"/>
      <c r="AI849" s="52"/>
      <c r="AJ849" s="52"/>
      <c r="AK849" s="52"/>
      <c r="AL849" s="52"/>
      <c r="AM849" s="52"/>
      <c r="AN849" s="52"/>
      <c r="AO849" s="52"/>
      <c r="AP849" s="52"/>
      <c r="AQ849" s="52"/>
      <c r="AR849" s="52"/>
      <c r="AS849" s="52"/>
      <c r="AT849" s="52"/>
      <c r="AU849" s="52"/>
      <c r="AV849" s="52"/>
      <c r="AW849" s="52"/>
    </row>
    <row r="850" spans="1:49" x14ac:dyDescent="0.2">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c r="AA850" s="52"/>
      <c r="AB850" s="52"/>
      <c r="AC850" s="52"/>
      <c r="AD850" s="52"/>
      <c r="AE850" s="52"/>
      <c r="AF850" s="52"/>
      <c r="AG850" s="52"/>
      <c r="AH850" s="52"/>
      <c r="AI850" s="52"/>
      <c r="AJ850" s="52"/>
      <c r="AK850" s="52"/>
      <c r="AL850" s="52"/>
      <c r="AM850" s="52"/>
      <c r="AN850" s="52"/>
      <c r="AO850" s="52"/>
      <c r="AP850" s="52"/>
      <c r="AQ850" s="52"/>
      <c r="AR850" s="52"/>
      <c r="AS850" s="52"/>
      <c r="AT850" s="52"/>
      <c r="AU850" s="52"/>
      <c r="AV850" s="52"/>
      <c r="AW850" s="52"/>
    </row>
    <row r="851" spans="1:49" x14ac:dyDescent="0.2">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c r="AA851" s="52"/>
      <c r="AB851" s="52"/>
      <c r="AC851" s="52"/>
      <c r="AD851" s="52"/>
      <c r="AE851" s="52"/>
      <c r="AF851" s="52"/>
      <c r="AG851" s="52"/>
      <c r="AH851" s="52"/>
      <c r="AI851" s="52"/>
      <c r="AJ851" s="52"/>
      <c r="AK851" s="52"/>
      <c r="AL851" s="52"/>
      <c r="AM851" s="52"/>
      <c r="AN851" s="52"/>
      <c r="AO851" s="52"/>
      <c r="AP851" s="52"/>
      <c r="AQ851" s="52"/>
      <c r="AR851" s="52"/>
      <c r="AS851" s="52"/>
      <c r="AT851" s="52"/>
      <c r="AU851" s="52"/>
      <c r="AV851" s="52"/>
      <c r="AW851" s="52"/>
    </row>
    <row r="852" spans="1:49" x14ac:dyDescent="0.2">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c r="AA852" s="52"/>
      <c r="AB852" s="52"/>
      <c r="AC852" s="52"/>
      <c r="AD852" s="52"/>
      <c r="AE852" s="52"/>
      <c r="AF852" s="52"/>
      <c r="AG852" s="52"/>
      <c r="AH852" s="52"/>
      <c r="AI852" s="52"/>
      <c r="AJ852" s="52"/>
      <c r="AK852" s="52"/>
      <c r="AL852" s="52"/>
      <c r="AM852" s="52"/>
      <c r="AN852" s="52"/>
      <c r="AO852" s="52"/>
      <c r="AP852" s="52"/>
      <c r="AQ852" s="52"/>
      <c r="AR852" s="52"/>
      <c r="AS852" s="52"/>
      <c r="AT852" s="52"/>
      <c r="AU852" s="52"/>
      <c r="AV852" s="52"/>
      <c r="AW852" s="52"/>
    </row>
    <row r="853" spans="1:49" x14ac:dyDescent="0.2">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c r="AA853" s="52"/>
      <c r="AB853" s="52"/>
      <c r="AC853" s="52"/>
      <c r="AD853" s="52"/>
      <c r="AE853" s="52"/>
      <c r="AF853" s="52"/>
      <c r="AG853" s="52"/>
      <c r="AH853" s="52"/>
      <c r="AI853" s="52"/>
      <c r="AJ853" s="52"/>
      <c r="AK853" s="52"/>
      <c r="AL853" s="52"/>
      <c r="AM853" s="52"/>
      <c r="AN853" s="52"/>
      <c r="AO853" s="52"/>
      <c r="AP853" s="52"/>
      <c r="AQ853" s="52"/>
      <c r="AR853" s="52"/>
      <c r="AS853" s="52"/>
      <c r="AT853" s="52"/>
      <c r="AU853" s="52"/>
      <c r="AV853" s="52"/>
      <c r="AW853" s="52"/>
    </row>
    <row r="854" spans="1:49" x14ac:dyDescent="0.2">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c r="AA854" s="52"/>
      <c r="AB854" s="52"/>
      <c r="AC854" s="52"/>
      <c r="AD854" s="52"/>
      <c r="AE854" s="52"/>
      <c r="AF854" s="52"/>
      <c r="AG854" s="52"/>
      <c r="AH854" s="52"/>
      <c r="AI854" s="52"/>
      <c r="AJ854" s="52"/>
      <c r="AK854" s="52"/>
      <c r="AL854" s="52"/>
      <c r="AM854" s="52"/>
      <c r="AN854" s="52"/>
      <c r="AO854" s="52"/>
      <c r="AP854" s="52"/>
      <c r="AQ854" s="52"/>
      <c r="AR854" s="52"/>
      <c r="AS854" s="52"/>
      <c r="AT854" s="52"/>
      <c r="AU854" s="52"/>
      <c r="AV854" s="52"/>
      <c r="AW854" s="52"/>
    </row>
    <row r="855" spans="1:49" x14ac:dyDescent="0.2">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c r="AA855" s="52"/>
      <c r="AB855" s="52"/>
      <c r="AC855" s="52"/>
      <c r="AD855" s="52"/>
      <c r="AE855" s="52"/>
      <c r="AF855" s="52"/>
      <c r="AG855" s="52"/>
      <c r="AH855" s="52"/>
      <c r="AI855" s="52"/>
      <c r="AJ855" s="52"/>
      <c r="AK855" s="52"/>
      <c r="AL855" s="52"/>
      <c r="AM855" s="52"/>
      <c r="AN855" s="52"/>
      <c r="AO855" s="52"/>
      <c r="AP855" s="52"/>
      <c r="AQ855" s="52"/>
      <c r="AR855" s="52"/>
      <c r="AS855" s="52"/>
      <c r="AT855" s="52"/>
      <c r="AU855" s="52"/>
      <c r="AV855" s="52"/>
      <c r="AW855" s="52"/>
    </row>
    <row r="856" spans="1:49" x14ac:dyDescent="0.2">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c r="AA856" s="52"/>
      <c r="AB856" s="52"/>
      <c r="AC856" s="52"/>
      <c r="AD856" s="52"/>
      <c r="AE856" s="52"/>
      <c r="AF856" s="52"/>
      <c r="AG856" s="52"/>
      <c r="AH856" s="52"/>
      <c r="AI856" s="52"/>
      <c r="AJ856" s="52"/>
      <c r="AK856" s="52"/>
      <c r="AL856" s="52"/>
      <c r="AM856" s="52"/>
      <c r="AN856" s="52"/>
      <c r="AO856" s="52"/>
      <c r="AP856" s="52"/>
      <c r="AQ856" s="52"/>
      <c r="AR856" s="52"/>
      <c r="AS856" s="52"/>
      <c r="AT856" s="52"/>
      <c r="AU856" s="52"/>
      <c r="AV856" s="52"/>
      <c r="AW856" s="52"/>
    </row>
    <row r="857" spans="1:49" x14ac:dyDescent="0.2">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c r="AA857" s="52"/>
      <c r="AB857" s="52"/>
      <c r="AC857" s="52"/>
      <c r="AD857" s="52"/>
      <c r="AE857" s="52"/>
      <c r="AF857" s="52"/>
      <c r="AG857" s="52"/>
      <c r="AH857" s="52"/>
      <c r="AI857" s="52"/>
      <c r="AJ857" s="52"/>
      <c r="AK857" s="52"/>
      <c r="AL857" s="52"/>
      <c r="AM857" s="52"/>
      <c r="AN857" s="52"/>
      <c r="AO857" s="52"/>
      <c r="AP857" s="52"/>
      <c r="AQ857" s="52"/>
      <c r="AR857" s="52"/>
      <c r="AS857" s="52"/>
      <c r="AT857" s="52"/>
      <c r="AU857" s="52"/>
      <c r="AV857" s="52"/>
      <c r="AW857" s="52"/>
    </row>
    <row r="858" spans="1:49" x14ac:dyDescent="0.2">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c r="AA858" s="52"/>
      <c r="AB858" s="52"/>
      <c r="AC858" s="52"/>
      <c r="AD858" s="52"/>
      <c r="AE858" s="52"/>
      <c r="AF858" s="52"/>
      <c r="AG858" s="52"/>
      <c r="AH858" s="52"/>
      <c r="AI858" s="52"/>
      <c r="AJ858" s="52"/>
      <c r="AK858" s="52"/>
      <c r="AL858" s="52"/>
      <c r="AM858" s="52"/>
      <c r="AN858" s="52"/>
      <c r="AO858" s="52"/>
      <c r="AP858" s="52"/>
      <c r="AQ858" s="52"/>
      <c r="AR858" s="52"/>
      <c r="AS858" s="52"/>
      <c r="AT858" s="52"/>
      <c r="AU858" s="52"/>
      <c r="AV858" s="52"/>
      <c r="AW858" s="52"/>
    </row>
    <row r="859" spans="1:49" x14ac:dyDescent="0.2">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c r="AA859" s="52"/>
      <c r="AB859" s="52"/>
      <c r="AC859" s="52"/>
      <c r="AD859" s="52"/>
      <c r="AE859" s="52"/>
      <c r="AF859" s="52"/>
      <c r="AG859" s="52"/>
      <c r="AH859" s="52"/>
      <c r="AI859" s="52"/>
      <c r="AJ859" s="52"/>
      <c r="AK859" s="52"/>
      <c r="AL859" s="52"/>
      <c r="AM859" s="52"/>
      <c r="AN859" s="52"/>
      <c r="AO859" s="52"/>
      <c r="AP859" s="52"/>
      <c r="AQ859" s="52"/>
      <c r="AR859" s="52"/>
      <c r="AS859" s="52"/>
      <c r="AT859" s="52"/>
      <c r="AU859" s="52"/>
      <c r="AV859" s="52"/>
      <c r="AW859" s="52"/>
    </row>
    <row r="860" spans="1:49" x14ac:dyDescent="0.2">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c r="AA860" s="52"/>
      <c r="AB860" s="52"/>
      <c r="AC860" s="52"/>
      <c r="AD860" s="52"/>
      <c r="AE860" s="52"/>
      <c r="AF860" s="52"/>
      <c r="AG860" s="52"/>
      <c r="AH860" s="52"/>
      <c r="AI860" s="52"/>
      <c r="AJ860" s="52"/>
      <c r="AK860" s="52"/>
      <c r="AL860" s="52"/>
      <c r="AM860" s="52"/>
      <c r="AN860" s="52"/>
      <c r="AO860" s="52"/>
      <c r="AP860" s="52"/>
      <c r="AQ860" s="52"/>
      <c r="AR860" s="52"/>
      <c r="AS860" s="52"/>
      <c r="AT860" s="52"/>
      <c r="AU860" s="52"/>
      <c r="AV860" s="52"/>
      <c r="AW860" s="52"/>
    </row>
    <row r="861" spans="1:49" x14ac:dyDescent="0.2">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c r="AA861" s="52"/>
      <c r="AB861" s="52"/>
      <c r="AC861" s="52"/>
      <c r="AD861" s="52"/>
      <c r="AE861" s="52"/>
      <c r="AF861" s="52"/>
      <c r="AG861" s="52"/>
      <c r="AH861" s="52"/>
      <c r="AI861" s="52"/>
      <c r="AJ861" s="52"/>
      <c r="AK861" s="52"/>
      <c r="AL861" s="52"/>
      <c r="AM861" s="52"/>
      <c r="AN861" s="52"/>
      <c r="AO861" s="52"/>
      <c r="AP861" s="52"/>
      <c r="AQ861" s="52"/>
      <c r="AR861" s="52"/>
      <c r="AS861" s="52"/>
      <c r="AT861" s="52"/>
      <c r="AU861" s="52"/>
      <c r="AV861" s="52"/>
      <c r="AW861" s="52"/>
    </row>
    <row r="862" spans="1:49" x14ac:dyDescent="0.2">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c r="AA862" s="52"/>
      <c r="AB862" s="52"/>
      <c r="AC862" s="52"/>
      <c r="AD862" s="52"/>
      <c r="AE862" s="52"/>
      <c r="AF862" s="52"/>
      <c r="AG862" s="52"/>
      <c r="AH862" s="52"/>
      <c r="AI862" s="52"/>
      <c r="AJ862" s="52"/>
      <c r="AK862" s="52"/>
      <c r="AL862" s="52"/>
      <c r="AM862" s="52"/>
      <c r="AN862" s="52"/>
      <c r="AO862" s="52"/>
      <c r="AP862" s="52"/>
      <c r="AQ862" s="52"/>
      <c r="AR862" s="52"/>
      <c r="AS862" s="52"/>
      <c r="AT862" s="52"/>
      <c r="AU862" s="52"/>
      <c r="AV862" s="52"/>
      <c r="AW862" s="52"/>
    </row>
    <row r="863" spans="1:49" x14ac:dyDescent="0.2">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c r="AA863" s="52"/>
      <c r="AB863" s="52"/>
      <c r="AC863" s="52"/>
      <c r="AD863" s="52"/>
      <c r="AE863" s="52"/>
      <c r="AF863" s="52"/>
      <c r="AG863" s="52"/>
      <c r="AH863" s="52"/>
      <c r="AI863" s="52"/>
      <c r="AJ863" s="52"/>
      <c r="AK863" s="52"/>
      <c r="AL863" s="52"/>
      <c r="AM863" s="52"/>
      <c r="AN863" s="52"/>
      <c r="AO863" s="52"/>
      <c r="AP863" s="52"/>
      <c r="AQ863" s="52"/>
      <c r="AR863" s="52"/>
      <c r="AS863" s="52"/>
      <c r="AT863" s="52"/>
      <c r="AU863" s="52"/>
      <c r="AV863" s="52"/>
      <c r="AW863" s="52"/>
    </row>
    <row r="864" spans="1:49" x14ac:dyDescent="0.2">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c r="AA864" s="52"/>
      <c r="AB864" s="52"/>
      <c r="AC864" s="52"/>
      <c r="AD864" s="52"/>
      <c r="AE864" s="52"/>
      <c r="AF864" s="52"/>
      <c r="AG864" s="52"/>
      <c r="AH864" s="52"/>
      <c r="AI864" s="52"/>
      <c r="AJ864" s="52"/>
      <c r="AK864" s="52"/>
      <c r="AL864" s="52"/>
      <c r="AM864" s="52"/>
      <c r="AN864" s="52"/>
      <c r="AO864" s="52"/>
      <c r="AP864" s="52"/>
      <c r="AQ864" s="52"/>
      <c r="AR864" s="52"/>
      <c r="AS864" s="52"/>
      <c r="AT864" s="52"/>
      <c r="AU864" s="52"/>
      <c r="AV864" s="52"/>
      <c r="AW864" s="52"/>
    </row>
    <row r="865" spans="1:49" x14ac:dyDescent="0.2">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c r="AA865" s="52"/>
      <c r="AB865" s="52"/>
      <c r="AC865" s="52"/>
      <c r="AD865" s="52"/>
      <c r="AE865" s="52"/>
      <c r="AF865" s="52"/>
      <c r="AG865" s="52"/>
      <c r="AH865" s="52"/>
      <c r="AI865" s="52"/>
      <c r="AJ865" s="52"/>
      <c r="AK865" s="52"/>
      <c r="AL865" s="52"/>
      <c r="AM865" s="52"/>
      <c r="AN865" s="52"/>
      <c r="AO865" s="52"/>
      <c r="AP865" s="52"/>
      <c r="AQ865" s="52"/>
      <c r="AR865" s="52"/>
      <c r="AS865" s="52"/>
      <c r="AT865" s="52"/>
      <c r="AU865" s="52"/>
      <c r="AV865" s="52"/>
      <c r="AW865" s="52"/>
    </row>
    <row r="866" spans="1:49" x14ac:dyDescent="0.2">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c r="AA866" s="52"/>
      <c r="AB866" s="52"/>
      <c r="AC866" s="52"/>
      <c r="AD866" s="52"/>
      <c r="AE866" s="52"/>
      <c r="AF866" s="52"/>
      <c r="AG866" s="52"/>
      <c r="AH866" s="52"/>
      <c r="AI866" s="52"/>
      <c r="AJ866" s="52"/>
      <c r="AK866" s="52"/>
      <c r="AL866" s="52"/>
      <c r="AM866" s="52"/>
      <c r="AN866" s="52"/>
      <c r="AO866" s="52"/>
      <c r="AP866" s="52"/>
      <c r="AQ866" s="52"/>
      <c r="AR866" s="52"/>
      <c r="AS866" s="52"/>
      <c r="AT866" s="52"/>
      <c r="AU866" s="52"/>
      <c r="AV866" s="52"/>
      <c r="AW866" s="52"/>
    </row>
    <row r="867" spans="1:49" x14ac:dyDescent="0.2">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c r="AA867" s="52"/>
      <c r="AB867" s="52"/>
      <c r="AC867" s="52"/>
      <c r="AD867" s="52"/>
      <c r="AE867" s="52"/>
      <c r="AF867" s="52"/>
      <c r="AG867" s="52"/>
      <c r="AH867" s="52"/>
      <c r="AI867" s="52"/>
      <c r="AJ867" s="52"/>
      <c r="AK867" s="52"/>
      <c r="AL867" s="52"/>
      <c r="AM867" s="52"/>
      <c r="AN867" s="52"/>
      <c r="AO867" s="52"/>
      <c r="AP867" s="52"/>
      <c r="AQ867" s="52"/>
      <c r="AR867" s="52"/>
      <c r="AS867" s="52"/>
      <c r="AT867" s="52"/>
      <c r="AU867" s="52"/>
      <c r="AV867" s="52"/>
      <c r="AW867" s="52"/>
    </row>
    <row r="868" spans="1:49" x14ac:dyDescent="0.2">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c r="AA868" s="52"/>
      <c r="AB868" s="52"/>
      <c r="AC868" s="52"/>
      <c r="AD868" s="52"/>
      <c r="AE868" s="52"/>
      <c r="AF868" s="52"/>
      <c r="AG868" s="52"/>
      <c r="AH868" s="52"/>
      <c r="AI868" s="52"/>
      <c r="AJ868" s="52"/>
      <c r="AK868" s="52"/>
      <c r="AL868" s="52"/>
      <c r="AM868" s="52"/>
      <c r="AN868" s="52"/>
      <c r="AO868" s="52"/>
      <c r="AP868" s="52"/>
      <c r="AQ868" s="52"/>
      <c r="AR868" s="52"/>
      <c r="AS868" s="52"/>
      <c r="AT868" s="52"/>
      <c r="AU868" s="52"/>
      <c r="AV868" s="52"/>
      <c r="AW868" s="52"/>
    </row>
    <row r="869" spans="1:49" x14ac:dyDescent="0.2">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c r="AA869" s="52"/>
      <c r="AB869" s="52"/>
      <c r="AC869" s="52"/>
      <c r="AD869" s="52"/>
      <c r="AE869" s="52"/>
      <c r="AF869" s="52"/>
      <c r="AG869" s="52"/>
      <c r="AH869" s="52"/>
      <c r="AI869" s="52"/>
      <c r="AJ869" s="52"/>
      <c r="AK869" s="52"/>
      <c r="AL869" s="52"/>
      <c r="AM869" s="52"/>
      <c r="AN869" s="52"/>
      <c r="AO869" s="52"/>
      <c r="AP869" s="52"/>
      <c r="AQ869" s="52"/>
      <c r="AR869" s="52"/>
      <c r="AS869" s="52"/>
      <c r="AT869" s="52"/>
      <c r="AU869" s="52"/>
      <c r="AV869" s="52"/>
      <c r="AW869" s="52"/>
    </row>
    <row r="870" spans="1:49" x14ac:dyDescent="0.2">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c r="AA870" s="52"/>
      <c r="AB870" s="52"/>
      <c r="AC870" s="52"/>
      <c r="AD870" s="52"/>
      <c r="AE870" s="52"/>
      <c r="AF870" s="52"/>
      <c r="AG870" s="52"/>
      <c r="AH870" s="52"/>
      <c r="AI870" s="52"/>
      <c r="AJ870" s="52"/>
      <c r="AK870" s="52"/>
      <c r="AL870" s="52"/>
      <c r="AM870" s="52"/>
      <c r="AN870" s="52"/>
      <c r="AO870" s="52"/>
      <c r="AP870" s="52"/>
      <c r="AQ870" s="52"/>
      <c r="AR870" s="52"/>
      <c r="AS870" s="52"/>
      <c r="AT870" s="52"/>
      <c r="AU870" s="52"/>
      <c r="AV870" s="52"/>
      <c r="AW870" s="52"/>
    </row>
    <row r="871" spans="1:49" x14ac:dyDescent="0.2">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c r="AA871" s="52"/>
      <c r="AB871" s="52"/>
      <c r="AC871" s="52"/>
      <c r="AD871" s="52"/>
      <c r="AE871" s="52"/>
      <c r="AF871" s="52"/>
      <c r="AG871" s="52"/>
      <c r="AH871" s="52"/>
      <c r="AI871" s="52"/>
      <c r="AJ871" s="52"/>
      <c r="AK871" s="52"/>
      <c r="AL871" s="52"/>
      <c r="AM871" s="52"/>
      <c r="AN871" s="52"/>
      <c r="AO871" s="52"/>
      <c r="AP871" s="52"/>
      <c r="AQ871" s="52"/>
      <c r="AR871" s="52"/>
      <c r="AS871" s="52"/>
      <c r="AT871" s="52"/>
      <c r="AU871" s="52"/>
      <c r="AV871" s="52"/>
      <c r="AW871" s="52"/>
    </row>
    <row r="872" spans="1:49" x14ac:dyDescent="0.2">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c r="AA872" s="52"/>
      <c r="AB872" s="52"/>
      <c r="AC872" s="52"/>
      <c r="AD872" s="52"/>
      <c r="AE872" s="52"/>
      <c r="AF872" s="52"/>
      <c r="AG872" s="52"/>
      <c r="AH872" s="52"/>
      <c r="AI872" s="52"/>
      <c r="AJ872" s="52"/>
      <c r="AK872" s="52"/>
      <c r="AL872" s="52"/>
      <c r="AM872" s="52"/>
      <c r="AN872" s="52"/>
      <c r="AO872" s="52"/>
      <c r="AP872" s="52"/>
      <c r="AQ872" s="52"/>
      <c r="AR872" s="52"/>
      <c r="AS872" s="52"/>
      <c r="AT872" s="52"/>
      <c r="AU872" s="52"/>
      <c r="AV872" s="52"/>
      <c r="AW872" s="52"/>
    </row>
    <row r="873" spans="1:49" x14ac:dyDescent="0.2">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c r="AA873" s="52"/>
      <c r="AB873" s="52"/>
      <c r="AC873" s="52"/>
      <c r="AD873" s="52"/>
      <c r="AE873" s="52"/>
      <c r="AF873" s="52"/>
      <c r="AG873" s="52"/>
      <c r="AH873" s="52"/>
      <c r="AI873" s="52"/>
      <c r="AJ873" s="52"/>
      <c r="AK873" s="52"/>
      <c r="AL873" s="52"/>
      <c r="AM873" s="52"/>
      <c r="AN873" s="52"/>
      <c r="AO873" s="52"/>
      <c r="AP873" s="52"/>
      <c r="AQ873" s="52"/>
      <c r="AR873" s="52"/>
      <c r="AS873" s="52"/>
      <c r="AT873" s="52"/>
      <c r="AU873" s="52"/>
      <c r="AV873" s="52"/>
      <c r="AW873" s="52"/>
    </row>
    <row r="874" spans="1:49" x14ac:dyDescent="0.2">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c r="AA874" s="52"/>
      <c r="AB874" s="52"/>
      <c r="AC874" s="52"/>
      <c r="AD874" s="52"/>
      <c r="AE874" s="52"/>
      <c r="AF874" s="52"/>
      <c r="AG874" s="52"/>
      <c r="AH874" s="52"/>
      <c r="AI874" s="52"/>
      <c r="AJ874" s="52"/>
      <c r="AK874" s="52"/>
      <c r="AL874" s="52"/>
      <c r="AM874" s="52"/>
      <c r="AN874" s="52"/>
      <c r="AO874" s="52"/>
      <c r="AP874" s="52"/>
      <c r="AQ874" s="52"/>
      <c r="AR874" s="52"/>
      <c r="AS874" s="52"/>
      <c r="AT874" s="52"/>
      <c r="AU874" s="52"/>
      <c r="AV874" s="52"/>
      <c r="AW874" s="52"/>
    </row>
    <row r="875" spans="1:49" x14ac:dyDescent="0.2">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c r="AA875" s="52"/>
      <c r="AB875" s="52"/>
      <c r="AC875" s="52"/>
      <c r="AD875" s="52"/>
      <c r="AE875" s="52"/>
      <c r="AF875" s="52"/>
      <c r="AG875" s="52"/>
      <c r="AH875" s="52"/>
      <c r="AI875" s="52"/>
      <c r="AJ875" s="52"/>
      <c r="AK875" s="52"/>
      <c r="AL875" s="52"/>
      <c r="AM875" s="52"/>
      <c r="AN875" s="52"/>
      <c r="AO875" s="52"/>
      <c r="AP875" s="52"/>
      <c r="AQ875" s="52"/>
      <c r="AR875" s="52"/>
      <c r="AS875" s="52"/>
      <c r="AT875" s="52"/>
      <c r="AU875" s="52"/>
      <c r="AV875" s="52"/>
      <c r="AW875" s="52"/>
    </row>
    <row r="876" spans="1:49" x14ac:dyDescent="0.2">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c r="AA876" s="52"/>
      <c r="AB876" s="52"/>
      <c r="AC876" s="52"/>
      <c r="AD876" s="52"/>
      <c r="AE876" s="52"/>
      <c r="AF876" s="52"/>
      <c r="AG876" s="52"/>
      <c r="AH876" s="52"/>
      <c r="AI876" s="52"/>
      <c r="AJ876" s="52"/>
      <c r="AK876" s="52"/>
      <c r="AL876" s="52"/>
      <c r="AM876" s="52"/>
      <c r="AN876" s="52"/>
      <c r="AO876" s="52"/>
      <c r="AP876" s="52"/>
      <c r="AQ876" s="52"/>
      <c r="AR876" s="52"/>
      <c r="AS876" s="52"/>
      <c r="AT876" s="52"/>
      <c r="AU876" s="52"/>
      <c r="AV876" s="52"/>
      <c r="AW876" s="52"/>
    </row>
    <row r="877" spans="1:49" x14ac:dyDescent="0.2">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c r="AA877" s="52"/>
      <c r="AB877" s="52"/>
      <c r="AC877" s="52"/>
      <c r="AD877" s="52"/>
      <c r="AE877" s="52"/>
      <c r="AF877" s="52"/>
      <c r="AG877" s="52"/>
      <c r="AH877" s="52"/>
      <c r="AI877" s="52"/>
      <c r="AJ877" s="52"/>
      <c r="AK877" s="52"/>
      <c r="AL877" s="52"/>
      <c r="AM877" s="52"/>
      <c r="AN877" s="52"/>
      <c r="AO877" s="52"/>
      <c r="AP877" s="52"/>
      <c r="AQ877" s="52"/>
      <c r="AR877" s="52"/>
      <c r="AS877" s="52"/>
      <c r="AT877" s="52"/>
      <c r="AU877" s="52"/>
      <c r="AV877" s="52"/>
      <c r="AW877" s="52"/>
    </row>
    <row r="878" spans="1:49" x14ac:dyDescent="0.2">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c r="AA878" s="52"/>
      <c r="AB878" s="52"/>
      <c r="AC878" s="52"/>
      <c r="AD878" s="52"/>
      <c r="AE878" s="52"/>
      <c r="AF878" s="52"/>
      <c r="AG878" s="52"/>
      <c r="AH878" s="52"/>
      <c r="AI878" s="52"/>
      <c r="AJ878" s="52"/>
      <c r="AK878" s="52"/>
      <c r="AL878" s="52"/>
      <c r="AM878" s="52"/>
      <c r="AN878" s="52"/>
      <c r="AO878" s="52"/>
      <c r="AP878" s="52"/>
      <c r="AQ878" s="52"/>
      <c r="AR878" s="52"/>
      <c r="AS878" s="52"/>
      <c r="AT878" s="52"/>
      <c r="AU878" s="52"/>
      <c r="AV878" s="52"/>
      <c r="AW878" s="52"/>
    </row>
    <row r="879" spans="1:49" x14ac:dyDescent="0.2">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c r="AA879" s="52"/>
      <c r="AB879" s="52"/>
      <c r="AC879" s="52"/>
      <c r="AD879" s="52"/>
      <c r="AE879" s="52"/>
      <c r="AF879" s="52"/>
      <c r="AG879" s="52"/>
      <c r="AH879" s="52"/>
      <c r="AI879" s="52"/>
      <c r="AJ879" s="52"/>
      <c r="AK879" s="52"/>
      <c r="AL879" s="52"/>
      <c r="AM879" s="52"/>
      <c r="AN879" s="52"/>
      <c r="AO879" s="52"/>
      <c r="AP879" s="52"/>
      <c r="AQ879" s="52"/>
      <c r="AR879" s="52"/>
      <c r="AS879" s="52"/>
      <c r="AT879" s="52"/>
      <c r="AU879" s="52"/>
      <c r="AV879" s="52"/>
      <c r="AW879" s="52"/>
    </row>
    <row r="880" spans="1:49" x14ac:dyDescent="0.2">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c r="AA880" s="52"/>
      <c r="AB880" s="52"/>
      <c r="AC880" s="52"/>
      <c r="AD880" s="52"/>
      <c r="AE880" s="52"/>
      <c r="AF880" s="52"/>
      <c r="AG880" s="52"/>
      <c r="AH880" s="52"/>
      <c r="AI880" s="52"/>
      <c r="AJ880" s="52"/>
      <c r="AK880" s="52"/>
      <c r="AL880" s="52"/>
      <c r="AM880" s="52"/>
      <c r="AN880" s="52"/>
      <c r="AO880" s="52"/>
      <c r="AP880" s="52"/>
      <c r="AQ880" s="52"/>
      <c r="AR880" s="52"/>
      <c r="AS880" s="52"/>
      <c r="AT880" s="52"/>
      <c r="AU880" s="52"/>
      <c r="AV880" s="52"/>
      <c r="AW880" s="52"/>
    </row>
    <row r="881" spans="1:49" x14ac:dyDescent="0.2">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c r="AC881" s="52"/>
      <c r="AD881" s="52"/>
      <c r="AE881" s="52"/>
      <c r="AF881" s="52"/>
      <c r="AG881" s="52"/>
      <c r="AH881" s="52"/>
      <c r="AI881" s="52"/>
      <c r="AJ881" s="52"/>
      <c r="AK881" s="52"/>
      <c r="AL881" s="52"/>
      <c r="AM881" s="52"/>
      <c r="AN881" s="52"/>
      <c r="AO881" s="52"/>
      <c r="AP881" s="52"/>
      <c r="AQ881" s="52"/>
      <c r="AR881" s="52"/>
      <c r="AS881" s="52"/>
      <c r="AT881" s="52"/>
      <c r="AU881" s="52"/>
      <c r="AV881" s="52"/>
      <c r="AW881" s="52"/>
    </row>
    <row r="882" spans="1:49" x14ac:dyDescent="0.2">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c r="AA882" s="52"/>
      <c r="AB882" s="52"/>
      <c r="AC882" s="52"/>
      <c r="AD882" s="52"/>
      <c r="AE882" s="52"/>
      <c r="AF882" s="52"/>
      <c r="AG882" s="52"/>
      <c r="AH882" s="52"/>
      <c r="AI882" s="52"/>
      <c r="AJ882" s="52"/>
      <c r="AK882" s="52"/>
      <c r="AL882" s="52"/>
      <c r="AM882" s="52"/>
      <c r="AN882" s="52"/>
      <c r="AO882" s="52"/>
      <c r="AP882" s="52"/>
      <c r="AQ882" s="52"/>
      <c r="AR882" s="52"/>
      <c r="AS882" s="52"/>
      <c r="AT882" s="52"/>
      <c r="AU882" s="52"/>
      <c r="AV882" s="52"/>
      <c r="AW882" s="52"/>
    </row>
    <row r="883" spans="1:49" x14ac:dyDescent="0.2">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c r="AA883" s="52"/>
      <c r="AB883" s="52"/>
      <c r="AC883" s="52"/>
      <c r="AD883" s="52"/>
      <c r="AE883" s="52"/>
      <c r="AF883" s="52"/>
      <c r="AG883" s="52"/>
      <c r="AH883" s="52"/>
      <c r="AI883" s="52"/>
      <c r="AJ883" s="52"/>
      <c r="AK883" s="52"/>
      <c r="AL883" s="52"/>
      <c r="AM883" s="52"/>
      <c r="AN883" s="52"/>
      <c r="AO883" s="52"/>
      <c r="AP883" s="52"/>
      <c r="AQ883" s="52"/>
      <c r="AR883" s="52"/>
      <c r="AS883" s="52"/>
      <c r="AT883" s="52"/>
      <c r="AU883" s="52"/>
      <c r="AV883" s="52"/>
      <c r="AW883" s="52"/>
    </row>
    <row r="884" spans="1:49" x14ac:dyDescent="0.2">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c r="AA884" s="52"/>
      <c r="AB884" s="52"/>
      <c r="AC884" s="52"/>
      <c r="AD884" s="52"/>
      <c r="AE884" s="52"/>
      <c r="AF884" s="52"/>
      <c r="AG884" s="52"/>
      <c r="AH884" s="52"/>
      <c r="AI884" s="52"/>
      <c r="AJ884" s="52"/>
      <c r="AK884" s="52"/>
      <c r="AL884" s="52"/>
      <c r="AM884" s="52"/>
      <c r="AN884" s="52"/>
      <c r="AO884" s="52"/>
      <c r="AP884" s="52"/>
      <c r="AQ884" s="52"/>
      <c r="AR884" s="52"/>
      <c r="AS884" s="52"/>
      <c r="AT884" s="52"/>
      <c r="AU884" s="52"/>
      <c r="AV884" s="52"/>
      <c r="AW884" s="52"/>
    </row>
    <row r="885" spans="1:49" x14ac:dyDescent="0.2">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c r="AA885" s="52"/>
      <c r="AB885" s="52"/>
      <c r="AC885" s="52"/>
      <c r="AD885" s="52"/>
      <c r="AE885" s="52"/>
      <c r="AF885" s="52"/>
      <c r="AG885" s="52"/>
      <c r="AH885" s="52"/>
      <c r="AI885" s="52"/>
      <c r="AJ885" s="52"/>
      <c r="AK885" s="52"/>
      <c r="AL885" s="52"/>
      <c r="AM885" s="52"/>
      <c r="AN885" s="52"/>
      <c r="AO885" s="52"/>
      <c r="AP885" s="52"/>
      <c r="AQ885" s="52"/>
      <c r="AR885" s="52"/>
      <c r="AS885" s="52"/>
      <c r="AT885" s="52"/>
      <c r="AU885" s="52"/>
      <c r="AV885" s="52"/>
      <c r="AW885" s="52"/>
    </row>
    <row r="886" spans="1:49" x14ac:dyDescent="0.2">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c r="AA886" s="52"/>
      <c r="AB886" s="52"/>
      <c r="AC886" s="52"/>
      <c r="AD886" s="52"/>
      <c r="AE886" s="52"/>
      <c r="AF886" s="52"/>
      <c r="AG886" s="52"/>
      <c r="AH886" s="52"/>
      <c r="AI886" s="52"/>
      <c r="AJ886" s="52"/>
      <c r="AK886" s="52"/>
      <c r="AL886" s="52"/>
      <c r="AM886" s="52"/>
      <c r="AN886" s="52"/>
      <c r="AO886" s="52"/>
      <c r="AP886" s="52"/>
      <c r="AQ886" s="52"/>
      <c r="AR886" s="52"/>
      <c r="AS886" s="52"/>
      <c r="AT886" s="52"/>
      <c r="AU886" s="52"/>
      <c r="AV886" s="52"/>
      <c r="AW886" s="52"/>
    </row>
    <row r="887" spans="1:49" x14ac:dyDescent="0.2">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c r="AA887" s="52"/>
      <c r="AB887" s="52"/>
      <c r="AC887" s="52"/>
      <c r="AD887" s="52"/>
      <c r="AE887" s="52"/>
      <c r="AF887" s="52"/>
      <c r="AG887" s="52"/>
      <c r="AH887" s="52"/>
      <c r="AI887" s="52"/>
      <c r="AJ887" s="52"/>
      <c r="AK887" s="52"/>
      <c r="AL887" s="52"/>
      <c r="AM887" s="52"/>
      <c r="AN887" s="52"/>
      <c r="AO887" s="52"/>
      <c r="AP887" s="52"/>
      <c r="AQ887" s="52"/>
      <c r="AR887" s="52"/>
      <c r="AS887" s="52"/>
      <c r="AT887" s="52"/>
      <c r="AU887" s="52"/>
      <c r="AV887" s="52"/>
      <c r="AW887" s="52"/>
    </row>
    <row r="888" spans="1:49" x14ac:dyDescent="0.2">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c r="AA888" s="52"/>
      <c r="AB888" s="52"/>
      <c r="AC888" s="52"/>
      <c r="AD888" s="52"/>
      <c r="AE888" s="52"/>
      <c r="AF888" s="52"/>
      <c r="AG888" s="52"/>
      <c r="AH888" s="52"/>
      <c r="AI888" s="52"/>
      <c r="AJ888" s="52"/>
      <c r="AK888" s="52"/>
      <c r="AL888" s="52"/>
      <c r="AM888" s="52"/>
      <c r="AN888" s="52"/>
      <c r="AO888" s="52"/>
      <c r="AP888" s="52"/>
      <c r="AQ888" s="52"/>
      <c r="AR888" s="52"/>
      <c r="AS888" s="52"/>
      <c r="AT888" s="52"/>
      <c r="AU888" s="52"/>
      <c r="AV888" s="52"/>
      <c r="AW888" s="52"/>
    </row>
    <row r="889" spans="1:49" x14ac:dyDescent="0.2">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c r="AA889" s="52"/>
      <c r="AB889" s="52"/>
      <c r="AC889" s="52"/>
      <c r="AD889" s="52"/>
      <c r="AE889" s="52"/>
      <c r="AF889" s="52"/>
      <c r="AG889" s="52"/>
      <c r="AH889" s="52"/>
      <c r="AI889" s="52"/>
      <c r="AJ889" s="52"/>
      <c r="AK889" s="52"/>
      <c r="AL889" s="52"/>
      <c r="AM889" s="52"/>
      <c r="AN889" s="52"/>
      <c r="AO889" s="52"/>
      <c r="AP889" s="52"/>
      <c r="AQ889" s="52"/>
      <c r="AR889" s="52"/>
      <c r="AS889" s="52"/>
      <c r="AT889" s="52"/>
      <c r="AU889" s="52"/>
      <c r="AV889" s="52"/>
      <c r="AW889" s="52"/>
    </row>
    <row r="890" spans="1:49" x14ac:dyDescent="0.2">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c r="AA890" s="52"/>
      <c r="AB890" s="52"/>
      <c r="AC890" s="52"/>
      <c r="AD890" s="52"/>
      <c r="AE890" s="52"/>
      <c r="AF890" s="52"/>
      <c r="AG890" s="52"/>
      <c r="AH890" s="52"/>
      <c r="AI890" s="52"/>
      <c r="AJ890" s="52"/>
      <c r="AK890" s="52"/>
      <c r="AL890" s="52"/>
      <c r="AM890" s="52"/>
      <c r="AN890" s="52"/>
      <c r="AO890" s="52"/>
      <c r="AP890" s="52"/>
      <c r="AQ890" s="52"/>
      <c r="AR890" s="52"/>
      <c r="AS890" s="52"/>
      <c r="AT890" s="52"/>
      <c r="AU890" s="52"/>
      <c r="AV890" s="52"/>
      <c r="AW890" s="52"/>
    </row>
    <row r="891" spans="1:49" x14ac:dyDescent="0.2">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c r="AA891" s="52"/>
      <c r="AB891" s="52"/>
      <c r="AC891" s="52"/>
      <c r="AD891" s="52"/>
      <c r="AE891" s="52"/>
      <c r="AF891" s="52"/>
      <c r="AG891" s="52"/>
      <c r="AH891" s="52"/>
      <c r="AI891" s="52"/>
      <c r="AJ891" s="52"/>
      <c r="AK891" s="52"/>
      <c r="AL891" s="52"/>
      <c r="AM891" s="52"/>
      <c r="AN891" s="52"/>
      <c r="AO891" s="52"/>
      <c r="AP891" s="52"/>
      <c r="AQ891" s="52"/>
      <c r="AR891" s="52"/>
      <c r="AS891" s="52"/>
      <c r="AT891" s="52"/>
      <c r="AU891" s="52"/>
      <c r="AV891" s="52"/>
      <c r="AW891" s="52"/>
    </row>
    <row r="892" spans="1:49" x14ac:dyDescent="0.2">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c r="AA892" s="52"/>
      <c r="AB892" s="52"/>
      <c r="AC892" s="52"/>
      <c r="AD892" s="52"/>
      <c r="AE892" s="52"/>
      <c r="AF892" s="52"/>
      <c r="AG892" s="52"/>
      <c r="AH892" s="52"/>
      <c r="AI892" s="52"/>
      <c r="AJ892" s="52"/>
      <c r="AK892" s="52"/>
      <c r="AL892" s="52"/>
      <c r="AM892" s="52"/>
      <c r="AN892" s="52"/>
      <c r="AO892" s="52"/>
      <c r="AP892" s="52"/>
      <c r="AQ892" s="52"/>
      <c r="AR892" s="52"/>
      <c r="AS892" s="52"/>
      <c r="AT892" s="52"/>
      <c r="AU892" s="52"/>
      <c r="AV892" s="52"/>
      <c r="AW892" s="52"/>
    </row>
    <row r="893" spans="1:49" x14ac:dyDescent="0.2">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c r="AA893" s="52"/>
      <c r="AB893" s="52"/>
      <c r="AC893" s="52"/>
      <c r="AD893" s="52"/>
      <c r="AE893" s="52"/>
      <c r="AF893" s="52"/>
      <c r="AG893" s="52"/>
      <c r="AH893" s="52"/>
      <c r="AI893" s="52"/>
      <c r="AJ893" s="52"/>
      <c r="AK893" s="52"/>
      <c r="AL893" s="52"/>
      <c r="AM893" s="52"/>
      <c r="AN893" s="52"/>
      <c r="AO893" s="52"/>
      <c r="AP893" s="52"/>
      <c r="AQ893" s="52"/>
      <c r="AR893" s="52"/>
      <c r="AS893" s="52"/>
      <c r="AT893" s="52"/>
      <c r="AU893" s="52"/>
      <c r="AV893" s="52"/>
      <c r="AW893" s="52"/>
    </row>
    <row r="894" spans="1:49" x14ac:dyDescent="0.2">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c r="AA894" s="52"/>
      <c r="AB894" s="52"/>
      <c r="AC894" s="52"/>
      <c r="AD894" s="52"/>
      <c r="AE894" s="52"/>
      <c r="AF894" s="52"/>
      <c r="AG894" s="52"/>
      <c r="AH894" s="52"/>
      <c r="AI894" s="52"/>
      <c r="AJ894" s="52"/>
      <c r="AK894" s="52"/>
      <c r="AL894" s="52"/>
      <c r="AM894" s="52"/>
      <c r="AN894" s="52"/>
      <c r="AO894" s="52"/>
      <c r="AP894" s="52"/>
      <c r="AQ894" s="52"/>
      <c r="AR894" s="52"/>
      <c r="AS894" s="52"/>
      <c r="AT894" s="52"/>
      <c r="AU894" s="52"/>
      <c r="AV894" s="52"/>
      <c r="AW894" s="52"/>
    </row>
    <row r="895" spans="1:49" x14ac:dyDescent="0.2">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c r="AA895" s="52"/>
      <c r="AB895" s="52"/>
      <c r="AC895" s="52"/>
      <c r="AD895" s="52"/>
      <c r="AE895" s="52"/>
      <c r="AF895" s="52"/>
      <c r="AG895" s="52"/>
      <c r="AH895" s="52"/>
      <c r="AI895" s="52"/>
      <c r="AJ895" s="52"/>
      <c r="AK895" s="52"/>
      <c r="AL895" s="52"/>
      <c r="AM895" s="52"/>
      <c r="AN895" s="52"/>
      <c r="AO895" s="52"/>
      <c r="AP895" s="52"/>
      <c r="AQ895" s="52"/>
      <c r="AR895" s="52"/>
      <c r="AS895" s="52"/>
      <c r="AT895" s="52"/>
      <c r="AU895" s="52"/>
      <c r="AV895" s="52"/>
      <c r="AW895" s="52"/>
    </row>
    <row r="896" spans="1:49" x14ac:dyDescent="0.2">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c r="AA896" s="52"/>
      <c r="AB896" s="52"/>
      <c r="AC896" s="52"/>
      <c r="AD896" s="52"/>
      <c r="AE896" s="52"/>
      <c r="AF896" s="52"/>
      <c r="AG896" s="52"/>
      <c r="AH896" s="52"/>
      <c r="AI896" s="52"/>
      <c r="AJ896" s="52"/>
      <c r="AK896" s="52"/>
      <c r="AL896" s="52"/>
      <c r="AM896" s="52"/>
      <c r="AN896" s="52"/>
      <c r="AO896" s="52"/>
      <c r="AP896" s="52"/>
      <c r="AQ896" s="52"/>
      <c r="AR896" s="52"/>
      <c r="AS896" s="52"/>
      <c r="AT896" s="52"/>
      <c r="AU896" s="52"/>
      <c r="AV896" s="52"/>
      <c r="AW896" s="52"/>
    </row>
    <row r="897" spans="1:49" x14ac:dyDescent="0.2">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c r="AA897" s="52"/>
      <c r="AB897" s="52"/>
      <c r="AC897" s="52"/>
      <c r="AD897" s="52"/>
      <c r="AE897" s="52"/>
      <c r="AF897" s="52"/>
      <c r="AG897" s="52"/>
      <c r="AH897" s="52"/>
      <c r="AI897" s="52"/>
      <c r="AJ897" s="52"/>
      <c r="AK897" s="52"/>
      <c r="AL897" s="52"/>
      <c r="AM897" s="52"/>
      <c r="AN897" s="52"/>
      <c r="AO897" s="52"/>
      <c r="AP897" s="52"/>
      <c r="AQ897" s="52"/>
      <c r="AR897" s="52"/>
      <c r="AS897" s="52"/>
      <c r="AT897" s="52"/>
      <c r="AU897" s="52"/>
      <c r="AV897" s="52"/>
      <c r="AW897" s="52"/>
    </row>
    <row r="898" spans="1:49" x14ac:dyDescent="0.2">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c r="AA898" s="52"/>
      <c r="AB898" s="52"/>
      <c r="AC898" s="52"/>
      <c r="AD898" s="52"/>
      <c r="AE898" s="52"/>
      <c r="AF898" s="52"/>
      <c r="AG898" s="52"/>
      <c r="AH898" s="52"/>
      <c r="AI898" s="52"/>
      <c r="AJ898" s="52"/>
      <c r="AK898" s="52"/>
      <c r="AL898" s="52"/>
      <c r="AM898" s="52"/>
      <c r="AN898" s="52"/>
      <c r="AO898" s="52"/>
      <c r="AP898" s="52"/>
      <c r="AQ898" s="52"/>
      <c r="AR898" s="52"/>
      <c r="AS898" s="52"/>
      <c r="AT898" s="52"/>
      <c r="AU898" s="52"/>
      <c r="AV898" s="52"/>
      <c r="AW898" s="52"/>
    </row>
    <row r="899" spans="1:49" x14ac:dyDescent="0.2">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c r="AA899" s="52"/>
      <c r="AB899" s="52"/>
      <c r="AC899" s="52"/>
      <c r="AD899" s="52"/>
      <c r="AE899" s="52"/>
      <c r="AF899" s="52"/>
      <c r="AG899" s="52"/>
      <c r="AH899" s="52"/>
      <c r="AI899" s="52"/>
      <c r="AJ899" s="52"/>
      <c r="AK899" s="52"/>
      <c r="AL899" s="52"/>
      <c r="AM899" s="52"/>
      <c r="AN899" s="52"/>
      <c r="AO899" s="52"/>
      <c r="AP899" s="52"/>
      <c r="AQ899" s="52"/>
      <c r="AR899" s="52"/>
      <c r="AS899" s="52"/>
      <c r="AT899" s="52"/>
      <c r="AU899" s="52"/>
      <c r="AV899" s="52"/>
      <c r="AW899" s="52"/>
    </row>
    <row r="900" spans="1:49" x14ac:dyDescent="0.2">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c r="AA900" s="52"/>
      <c r="AB900" s="52"/>
      <c r="AC900" s="52"/>
      <c r="AD900" s="52"/>
      <c r="AE900" s="52"/>
      <c r="AF900" s="52"/>
      <c r="AG900" s="52"/>
      <c r="AH900" s="52"/>
      <c r="AI900" s="52"/>
      <c r="AJ900" s="52"/>
      <c r="AK900" s="52"/>
      <c r="AL900" s="52"/>
      <c r="AM900" s="52"/>
      <c r="AN900" s="52"/>
      <c r="AO900" s="52"/>
      <c r="AP900" s="52"/>
      <c r="AQ900" s="52"/>
      <c r="AR900" s="52"/>
      <c r="AS900" s="52"/>
      <c r="AT900" s="52"/>
      <c r="AU900" s="52"/>
      <c r="AV900" s="52"/>
      <c r="AW900" s="52"/>
    </row>
    <row r="901" spans="1:49" x14ac:dyDescent="0.2">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c r="AA901" s="52"/>
      <c r="AB901" s="52"/>
      <c r="AC901" s="52"/>
      <c r="AD901" s="52"/>
      <c r="AE901" s="52"/>
      <c r="AF901" s="52"/>
      <c r="AG901" s="52"/>
      <c r="AH901" s="52"/>
      <c r="AI901" s="52"/>
      <c r="AJ901" s="52"/>
      <c r="AK901" s="52"/>
      <c r="AL901" s="52"/>
      <c r="AM901" s="52"/>
      <c r="AN901" s="52"/>
      <c r="AO901" s="52"/>
      <c r="AP901" s="52"/>
      <c r="AQ901" s="52"/>
      <c r="AR901" s="52"/>
      <c r="AS901" s="52"/>
      <c r="AT901" s="52"/>
      <c r="AU901" s="52"/>
      <c r="AV901" s="52"/>
      <c r="AW901" s="52"/>
    </row>
    <row r="902" spans="1:49" x14ac:dyDescent="0.2">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c r="AA902" s="52"/>
      <c r="AB902" s="52"/>
      <c r="AC902" s="52"/>
      <c r="AD902" s="52"/>
      <c r="AE902" s="52"/>
      <c r="AF902" s="52"/>
      <c r="AG902" s="52"/>
      <c r="AH902" s="52"/>
      <c r="AI902" s="52"/>
      <c r="AJ902" s="52"/>
      <c r="AK902" s="52"/>
      <c r="AL902" s="52"/>
      <c r="AM902" s="52"/>
      <c r="AN902" s="52"/>
      <c r="AO902" s="52"/>
      <c r="AP902" s="52"/>
      <c r="AQ902" s="52"/>
      <c r="AR902" s="52"/>
      <c r="AS902" s="52"/>
      <c r="AT902" s="52"/>
      <c r="AU902" s="52"/>
      <c r="AV902" s="52"/>
      <c r="AW902" s="52"/>
    </row>
    <row r="903" spans="1:49" x14ac:dyDescent="0.2">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c r="AA903" s="52"/>
      <c r="AB903" s="52"/>
      <c r="AC903" s="52"/>
      <c r="AD903" s="52"/>
      <c r="AE903" s="52"/>
      <c r="AF903" s="52"/>
      <c r="AG903" s="52"/>
      <c r="AH903" s="52"/>
      <c r="AI903" s="52"/>
      <c r="AJ903" s="52"/>
      <c r="AK903" s="52"/>
      <c r="AL903" s="52"/>
      <c r="AM903" s="52"/>
      <c r="AN903" s="52"/>
      <c r="AO903" s="52"/>
      <c r="AP903" s="52"/>
      <c r="AQ903" s="52"/>
      <c r="AR903" s="52"/>
      <c r="AS903" s="52"/>
      <c r="AT903" s="52"/>
      <c r="AU903" s="52"/>
      <c r="AV903" s="52"/>
      <c r="AW903" s="52"/>
    </row>
    <row r="904" spans="1:49" x14ac:dyDescent="0.2">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c r="AA904" s="52"/>
      <c r="AB904" s="52"/>
      <c r="AC904" s="52"/>
      <c r="AD904" s="52"/>
      <c r="AE904" s="52"/>
      <c r="AF904" s="52"/>
      <c r="AG904" s="52"/>
      <c r="AH904" s="52"/>
      <c r="AI904" s="52"/>
      <c r="AJ904" s="52"/>
      <c r="AK904" s="52"/>
      <c r="AL904" s="52"/>
      <c r="AM904" s="52"/>
      <c r="AN904" s="52"/>
      <c r="AO904" s="52"/>
      <c r="AP904" s="52"/>
      <c r="AQ904" s="52"/>
      <c r="AR904" s="52"/>
      <c r="AS904" s="52"/>
      <c r="AT904" s="52"/>
      <c r="AU904" s="52"/>
      <c r="AV904" s="52"/>
      <c r="AW904" s="52"/>
    </row>
    <row r="905" spans="1:49" x14ac:dyDescent="0.2">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c r="AA905" s="52"/>
      <c r="AB905" s="52"/>
      <c r="AC905" s="52"/>
      <c r="AD905" s="52"/>
      <c r="AE905" s="52"/>
      <c r="AF905" s="52"/>
      <c r="AG905" s="52"/>
      <c r="AH905" s="52"/>
      <c r="AI905" s="52"/>
      <c r="AJ905" s="52"/>
      <c r="AK905" s="52"/>
      <c r="AL905" s="52"/>
      <c r="AM905" s="52"/>
      <c r="AN905" s="52"/>
      <c r="AO905" s="52"/>
      <c r="AP905" s="52"/>
      <c r="AQ905" s="52"/>
      <c r="AR905" s="52"/>
      <c r="AS905" s="52"/>
      <c r="AT905" s="52"/>
      <c r="AU905" s="52"/>
      <c r="AV905" s="52"/>
      <c r="AW905" s="52"/>
    </row>
    <row r="906" spans="1:49" x14ac:dyDescent="0.2">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c r="AA906" s="52"/>
      <c r="AB906" s="52"/>
      <c r="AC906" s="52"/>
      <c r="AD906" s="52"/>
      <c r="AE906" s="52"/>
      <c r="AF906" s="52"/>
      <c r="AG906" s="52"/>
      <c r="AH906" s="52"/>
      <c r="AI906" s="52"/>
      <c r="AJ906" s="52"/>
      <c r="AK906" s="52"/>
      <c r="AL906" s="52"/>
      <c r="AM906" s="52"/>
      <c r="AN906" s="52"/>
      <c r="AO906" s="52"/>
      <c r="AP906" s="52"/>
      <c r="AQ906" s="52"/>
      <c r="AR906" s="52"/>
      <c r="AS906" s="52"/>
      <c r="AT906" s="52"/>
      <c r="AU906" s="52"/>
      <c r="AV906" s="52"/>
      <c r="AW906" s="52"/>
    </row>
    <row r="907" spans="1:49" x14ac:dyDescent="0.2">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c r="AA907" s="52"/>
      <c r="AB907" s="52"/>
      <c r="AC907" s="52"/>
      <c r="AD907" s="52"/>
      <c r="AE907" s="52"/>
      <c r="AF907" s="52"/>
      <c r="AG907" s="52"/>
      <c r="AH907" s="52"/>
      <c r="AI907" s="52"/>
      <c r="AJ907" s="52"/>
      <c r="AK907" s="52"/>
      <c r="AL907" s="52"/>
      <c r="AM907" s="52"/>
      <c r="AN907" s="52"/>
      <c r="AO907" s="52"/>
      <c r="AP907" s="52"/>
      <c r="AQ907" s="52"/>
      <c r="AR907" s="52"/>
      <c r="AS907" s="52"/>
      <c r="AT907" s="52"/>
      <c r="AU907" s="52"/>
      <c r="AV907" s="52"/>
      <c r="AW907" s="52"/>
    </row>
    <row r="908" spans="1:49" x14ac:dyDescent="0.2">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c r="AA908" s="52"/>
      <c r="AB908" s="52"/>
      <c r="AC908" s="52"/>
      <c r="AD908" s="52"/>
      <c r="AE908" s="52"/>
      <c r="AF908" s="52"/>
      <c r="AG908" s="52"/>
      <c r="AH908" s="52"/>
      <c r="AI908" s="52"/>
      <c r="AJ908" s="52"/>
      <c r="AK908" s="52"/>
      <c r="AL908" s="52"/>
      <c r="AM908" s="52"/>
      <c r="AN908" s="52"/>
      <c r="AO908" s="52"/>
      <c r="AP908" s="52"/>
      <c r="AQ908" s="52"/>
      <c r="AR908" s="52"/>
      <c r="AS908" s="52"/>
      <c r="AT908" s="52"/>
      <c r="AU908" s="52"/>
      <c r="AV908" s="52"/>
      <c r="AW908" s="52"/>
    </row>
    <row r="909" spans="1:49" x14ac:dyDescent="0.2">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c r="AL909" s="52"/>
      <c r="AM909" s="52"/>
      <c r="AN909" s="52"/>
      <c r="AO909" s="52"/>
      <c r="AP909" s="52"/>
      <c r="AQ909" s="52"/>
      <c r="AR909" s="52"/>
      <c r="AS909" s="52"/>
      <c r="AT909" s="52"/>
      <c r="AU909" s="52"/>
      <c r="AV909" s="52"/>
      <c r="AW909" s="52"/>
    </row>
    <row r="910" spans="1:49" x14ac:dyDescent="0.2">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c r="AA910" s="52"/>
      <c r="AB910" s="52"/>
      <c r="AC910" s="52"/>
      <c r="AD910" s="52"/>
      <c r="AE910" s="52"/>
      <c r="AF910" s="52"/>
      <c r="AG910" s="52"/>
      <c r="AH910" s="52"/>
      <c r="AI910" s="52"/>
      <c r="AJ910" s="52"/>
      <c r="AK910" s="52"/>
      <c r="AL910" s="52"/>
      <c r="AM910" s="52"/>
      <c r="AN910" s="52"/>
      <c r="AO910" s="52"/>
      <c r="AP910" s="52"/>
      <c r="AQ910" s="52"/>
      <c r="AR910" s="52"/>
      <c r="AS910" s="52"/>
      <c r="AT910" s="52"/>
      <c r="AU910" s="52"/>
      <c r="AV910" s="52"/>
      <c r="AW910" s="52"/>
    </row>
    <row r="911" spans="1:49" x14ac:dyDescent="0.2">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c r="AA911" s="52"/>
      <c r="AB911" s="52"/>
      <c r="AC911" s="52"/>
      <c r="AD911" s="52"/>
      <c r="AE911" s="52"/>
      <c r="AF911" s="52"/>
      <c r="AG911" s="52"/>
      <c r="AH911" s="52"/>
      <c r="AI911" s="52"/>
      <c r="AJ911" s="52"/>
      <c r="AK911" s="52"/>
      <c r="AL911" s="52"/>
      <c r="AM911" s="52"/>
      <c r="AN911" s="52"/>
      <c r="AO911" s="52"/>
      <c r="AP911" s="52"/>
      <c r="AQ911" s="52"/>
      <c r="AR911" s="52"/>
      <c r="AS911" s="52"/>
      <c r="AT911" s="52"/>
      <c r="AU911" s="52"/>
      <c r="AV911" s="52"/>
      <c r="AW911" s="52"/>
    </row>
    <row r="912" spans="1:49" x14ac:dyDescent="0.2">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c r="AB912" s="52"/>
      <c r="AC912" s="52"/>
      <c r="AD912" s="52"/>
      <c r="AE912" s="52"/>
      <c r="AF912" s="52"/>
      <c r="AG912" s="52"/>
      <c r="AH912" s="52"/>
      <c r="AI912" s="52"/>
      <c r="AJ912" s="52"/>
      <c r="AK912" s="52"/>
      <c r="AL912" s="52"/>
      <c r="AM912" s="52"/>
      <c r="AN912" s="52"/>
      <c r="AO912" s="52"/>
      <c r="AP912" s="52"/>
      <c r="AQ912" s="52"/>
      <c r="AR912" s="52"/>
      <c r="AS912" s="52"/>
      <c r="AT912" s="52"/>
      <c r="AU912" s="52"/>
      <c r="AV912" s="52"/>
      <c r="AW912" s="52"/>
    </row>
    <row r="913" spans="1:49" x14ac:dyDescent="0.2">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c r="AA913" s="52"/>
      <c r="AB913" s="52"/>
      <c r="AC913" s="52"/>
      <c r="AD913" s="52"/>
      <c r="AE913" s="52"/>
      <c r="AF913" s="52"/>
      <c r="AG913" s="52"/>
      <c r="AH913" s="52"/>
      <c r="AI913" s="52"/>
      <c r="AJ913" s="52"/>
      <c r="AK913" s="52"/>
      <c r="AL913" s="52"/>
      <c r="AM913" s="52"/>
      <c r="AN913" s="52"/>
      <c r="AO913" s="52"/>
      <c r="AP913" s="52"/>
      <c r="AQ913" s="52"/>
      <c r="AR913" s="52"/>
      <c r="AS913" s="52"/>
      <c r="AT913" s="52"/>
      <c r="AU913" s="52"/>
      <c r="AV913" s="52"/>
      <c r="AW913" s="52"/>
    </row>
    <row r="914" spans="1:49" x14ac:dyDescent="0.2">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c r="AB914" s="52"/>
      <c r="AC914" s="52"/>
      <c r="AD914" s="52"/>
      <c r="AE914" s="52"/>
      <c r="AF914" s="52"/>
      <c r="AG914" s="52"/>
      <c r="AH914" s="52"/>
      <c r="AI914" s="52"/>
      <c r="AJ914" s="52"/>
      <c r="AK914" s="52"/>
      <c r="AL914" s="52"/>
      <c r="AM914" s="52"/>
      <c r="AN914" s="52"/>
      <c r="AO914" s="52"/>
      <c r="AP914" s="52"/>
      <c r="AQ914" s="52"/>
      <c r="AR914" s="52"/>
      <c r="AS914" s="52"/>
      <c r="AT914" s="52"/>
      <c r="AU914" s="52"/>
      <c r="AV914" s="52"/>
      <c r="AW914" s="52"/>
    </row>
    <row r="915" spans="1:49" x14ac:dyDescent="0.2">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c r="AA915" s="52"/>
      <c r="AB915" s="52"/>
      <c r="AC915" s="52"/>
      <c r="AD915" s="52"/>
      <c r="AE915" s="52"/>
      <c r="AF915" s="52"/>
      <c r="AG915" s="52"/>
      <c r="AH915" s="52"/>
      <c r="AI915" s="52"/>
      <c r="AJ915" s="52"/>
      <c r="AK915" s="52"/>
      <c r="AL915" s="52"/>
      <c r="AM915" s="52"/>
      <c r="AN915" s="52"/>
      <c r="AO915" s="52"/>
      <c r="AP915" s="52"/>
      <c r="AQ915" s="52"/>
      <c r="AR915" s="52"/>
      <c r="AS915" s="52"/>
      <c r="AT915" s="52"/>
      <c r="AU915" s="52"/>
      <c r="AV915" s="52"/>
      <c r="AW915" s="52"/>
    </row>
    <row r="916" spans="1:49" x14ac:dyDescent="0.2">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c r="AA916" s="52"/>
      <c r="AB916" s="52"/>
      <c r="AC916" s="52"/>
      <c r="AD916" s="52"/>
      <c r="AE916" s="52"/>
      <c r="AF916" s="52"/>
      <c r="AG916" s="52"/>
      <c r="AH916" s="52"/>
      <c r="AI916" s="52"/>
      <c r="AJ916" s="52"/>
      <c r="AK916" s="52"/>
      <c r="AL916" s="52"/>
      <c r="AM916" s="52"/>
      <c r="AN916" s="52"/>
      <c r="AO916" s="52"/>
      <c r="AP916" s="52"/>
      <c r="AQ916" s="52"/>
      <c r="AR916" s="52"/>
      <c r="AS916" s="52"/>
      <c r="AT916" s="52"/>
      <c r="AU916" s="52"/>
      <c r="AV916" s="52"/>
      <c r="AW916" s="52"/>
    </row>
    <row r="917" spans="1:49" x14ac:dyDescent="0.2">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c r="AA917" s="52"/>
      <c r="AB917" s="52"/>
      <c r="AC917" s="52"/>
      <c r="AD917" s="52"/>
      <c r="AE917" s="52"/>
      <c r="AF917" s="52"/>
      <c r="AG917" s="52"/>
      <c r="AH917" s="52"/>
      <c r="AI917" s="52"/>
      <c r="AJ917" s="52"/>
      <c r="AK917" s="52"/>
      <c r="AL917" s="52"/>
      <c r="AM917" s="52"/>
      <c r="AN917" s="52"/>
      <c r="AO917" s="52"/>
      <c r="AP917" s="52"/>
      <c r="AQ917" s="52"/>
      <c r="AR917" s="52"/>
      <c r="AS917" s="52"/>
      <c r="AT917" s="52"/>
      <c r="AU917" s="52"/>
      <c r="AV917" s="52"/>
      <c r="AW917" s="52"/>
    </row>
    <row r="918" spans="1:49" x14ac:dyDescent="0.2">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c r="AA918" s="52"/>
      <c r="AB918" s="52"/>
      <c r="AC918" s="52"/>
      <c r="AD918" s="52"/>
      <c r="AE918" s="52"/>
      <c r="AF918" s="52"/>
      <c r="AG918" s="52"/>
      <c r="AH918" s="52"/>
      <c r="AI918" s="52"/>
      <c r="AJ918" s="52"/>
      <c r="AK918" s="52"/>
      <c r="AL918" s="52"/>
      <c r="AM918" s="52"/>
      <c r="AN918" s="52"/>
      <c r="AO918" s="52"/>
      <c r="AP918" s="52"/>
      <c r="AQ918" s="52"/>
      <c r="AR918" s="52"/>
      <c r="AS918" s="52"/>
      <c r="AT918" s="52"/>
      <c r="AU918" s="52"/>
      <c r="AV918" s="52"/>
      <c r="AW918" s="52"/>
    </row>
    <row r="919" spans="1:49" x14ac:dyDescent="0.2">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c r="AA919" s="52"/>
      <c r="AB919" s="52"/>
      <c r="AC919" s="52"/>
      <c r="AD919" s="52"/>
      <c r="AE919" s="52"/>
      <c r="AF919" s="52"/>
      <c r="AG919" s="52"/>
      <c r="AH919" s="52"/>
      <c r="AI919" s="52"/>
      <c r="AJ919" s="52"/>
      <c r="AK919" s="52"/>
      <c r="AL919" s="52"/>
      <c r="AM919" s="52"/>
      <c r="AN919" s="52"/>
      <c r="AO919" s="52"/>
      <c r="AP919" s="52"/>
      <c r="AQ919" s="52"/>
      <c r="AR919" s="52"/>
      <c r="AS919" s="52"/>
      <c r="AT919" s="52"/>
      <c r="AU919" s="52"/>
      <c r="AV919" s="52"/>
      <c r="AW919" s="52"/>
    </row>
    <row r="920" spans="1:49" x14ac:dyDescent="0.2">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c r="AA920" s="52"/>
      <c r="AB920" s="52"/>
      <c r="AC920" s="52"/>
      <c r="AD920" s="52"/>
      <c r="AE920" s="52"/>
      <c r="AF920" s="52"/>
      <c r="AG920" s="52"/>
      <c r="AH920" s="52"/>
      <c r="AI920" s="52"/>
      <c r="AJ920" s="52"/>
      <c r="AK920" s="52"/>
      <c r="AL920" s="52"/>
      <c r="AM920" s="52"/>
      <c r="AN920" s="52"/>
      <c r="AO920" s="52"/>
      <c r="AP920" s="52"/>
      <c r="AQ920" s="52"/>
      <c r="AR920" s="52"/>
      <c r="AS920" s="52"/>
      <c r="AT920" s="52"/>
      <c r="AU920" s="52"/>
      <c r="AV920" s="52"/>
      <c r="AW920" s="52"/>
    </row>
    <row r="921" spans="1:49" x14ac:dyDescent="0.2">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c r="AA921" s="52"/>
      <c r="AB921" s="52"/>
      <c r="AC921" s="52"/>
      <c r="AD921" s="52"/>
      <c r="AE921" s="52"/>
      <c r="AF921" s="52"/>
      <c r="AG921" s="52"/>
      <c r="AH921" s="52"/>
      <c r="AI921" s="52"/>
      <c r="AJ921" s="52"/>
      <c r="AK921" s="52"/>
      <c r="AL921" s="52"/>
      <c r="AM921" s="52"/>
      <c r="AN921" s="52"/>
      <c r="AO921" s="52"/>
      <c r="AP921" s="52"/>
      <c r="AQ921" s="52"/>
      <c r="AR921" s="52"/>
      <c r="AS921" s="52"/>
      <c r="AT921" s="52"/>
      <c r="AU921" s="52"/>
      <c r="AV921" s="52"/>
      <c r="AW921" s="52"/>
    </row>
    <row r="922" spans="1:49" x14ac:dyDescent="0.2">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c r="AA922" s="52"/>
      <c r="AB922" s="52"/>
      <c r="AC922" s="52"/>
      <c r="AD922" s="52"/>
      <c r="AE922" s="52"/>
      <c r="AF922" s="52"/>
      <c r="AG922" s="52"/>
      <c r="AH922" s="52"/>
      <c r="AI922" s="52"/>
      <c r="AJ922" s="52"/>
      <c r="AK922" s="52"/>
      <c r="AL922" s="52"/>
      <c r="AM922" s="52"/>
      <c r="AN922" s="52"/>
      <c r="AO922" s="52"/>
      <c r="AP922" s="52"/>
      <c r="AQ922" s="52"/>
      <c r="AR922" s="52"/>
      <c r="AS922" s="52"/>
      <c r="AT922" s="52"/>
      <c r="AU922" s="52"/>
      <c r="AV922" s="52"/>
      <c r="AW922" s="52"/>
    </row>
    <row r="923" spans="1:49" x14ac:dyDescent="0.2">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c r="AA923" s="52"/>
      <c r="AB923" s="52"/>
      <c r="AC923" s="52"/>
      <c r="AD923" s="52"/>
      <c r="AE923" s="52"/>
      <c r="AF923" s="52"/>
      <c r="AG923" s="52"/>
      <c r="AH923" s="52"/>
      <c r="AI923" s="52"/>
      <c r="AJ923" s="52"/>
      <c r="AK923" s="52"/>
      <c r="AL923" s="52"/>
      <c r="AM923" s="52"/>
      <c r="AN923" s="52"/>
      <c r="AO923" s="52"/>
      <c r="AP923" s="52"/>
      <c r="AQ923" s="52"/>
      <c r="AR923" s="52"/>
      <c r="AS923" s="52"/>
      <c r="AT923" s="52"/>
      <c r="AU923" s="52"/>
      <c r="AV923" s="52"/>
      <c r="AW923" s="52"/>
    </row>
    <row r="924" spans="1:49" x14ac:dyDescent="0.2">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c r="AA924" s="52"/>
      <c r="AB924" s="52"/>
      <c r="AC924" s="52"/>
      <c r="AD924" s="52"/>
      <c r="AE924" s="52"/>
      <c r="AF924" s="52"/>
      <c r="AG924" s="52"/>
      <c r="AH924" s="52"/>
      <c r="AI924" s="52"/>
      <c r="AJ924" s="52"/>
      <c r="AK924" s="52"/>
      <c r="AL924" s="52"/>
      <c r="AM924" s="52"/>
      <c r="AN924" s="52"/>
      <c r="AO924" s="52"/>
      <c r="AP924" s="52"/>
      <c r="AQ924" s="52"/>
      <c r="AR924" s="52"/>
      <c r="AS924" s="52"/>
      <c r="AT924" s="52"/>
      <c r="AU924" s="52"/>
      <c r="AV924" s="52"/>
      <c r="AW924" s="52"/>
    </row>
    <row r="925" spans="1:49" x14ac:dyDescent="0.2">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c r="AA925" s="52"/>
      <c r="AB925" s="52"/>
      <c r="AC925" s="52"/>
      <c r="AD925" s="52"/>
      <c r="AE925" s="52"/>
      <c r="AF925" s="52"/>
      <c r="AG925" s="52"/>
      <c r="AH925" s="52"/>
      <c r="AI925" s="52"/>
      <c r="AJ925" s="52"/>
      <c r="AK925" s="52"/>
      <c r="AL925" s="52"/>
      <c r="AM925" s="52"/>
      <c r="AN925" s="52"/>
      <c r="AO925" s="52"/>
      <c r="AP925" s="52"/>
      <c r="AQ925" s="52"/>
      <c r="AR925" s="52"/>
      <c r="AS925" s="52"/>
      <c r="AT925" s="52"/>
      <c r="AU925" s="52"/>
      <c r="AV925" s="52"/>
      <c r="AW925" s="52"/>
    </row>
    <row r="926" spans="1:49" x14ac:dyDescent="0.2">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c r="AA926" s="52"/>
      <c r="AB926" s="52"/>
      <c r="AC926" s="52"/>
      <c r="AD926" s="52"/>
      <c r="AE926" s="52"/>
      <c r="AF926" s="52"/>
      <c r="AG926" s="52"/>
      <c r="AH926" s="52"/>
      <c r="AI926" s="52"/>
      <c r="AJ926" s="52"/>
      <c r="AK926" s="52"/>
      <c r="AL926" s="52"/>
      <c r="AM926" s="52"/>
      <c r="AN926" s="52"/>
      <c r="AO926" s="52"/>
      <c r="AP926" s="52"/>
      <c r="AQ926" s="52"/>
      <c r="AR926" s="52"/>
      <c r="AS926" s="52"/>
      <c r="AT926" s="52"/>
      <c r="AU926" s="52"/>
      <c r="AV926" s="52"/>
      <c r="AW926" s="52"/>
    </row>
    <row r="927" spans="1:49" x14ac:dyDescent="0.2">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c r="AA927" s="52"/>
      <c r="AB927" s="52"/>
      <c r="AC927" s="52"/>
      <c r="AD927" s="52"/>
      <c r="AE927" s="52"/>
      <c r="AF927" s="52"/>
      <c r="AG927" s="52"/>
      <c r="AH927" s="52"/>
      <c r="AI927" s="52"/>
      <c r="AJ927" s="52"/>
      <c r="AK927" s="52"/>
      <c r="AL927" s="52"/>
      <c r="AM927" s="52"/>
      <c r="AN927" s="52"/>
      <c r="AO927" s="52"/>
      <c r="AP927" s="52"/>
      <c r="AQ927" s="52"/>
      <c r="AR927" s="52"/>
      <c r="AS927" s="52"/>
      <c r="AT927" s="52"/>
      <c r="AU927" s="52"/>
      <c r="AV927" s="52"/>
      <c r="AW927" s="52"/>
    </row>
    <row r="928" spans="1:49" x14ac:dyDescent="0.2">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c r="AA928" s="52"/>
      <c r="AB928" s="52"/>
      <c r="AC928" s="52"/>
      <c r="AD928" s="52"/>
      <c r="AE928" s="52"/>
      <c r="AF928" s="52"/>
      <c r="AG928" s="52"/>
      <c r="AH928" s="52"/>
      <c r="AI928" s="52"/>
      <c r="AJ928" s="52"/>
      <c r="AK928" s="52"/>
      <c r="AL928" s="52"/>
      <c r="AM928" s="52"/>
      <c r="AN928" s="52"/>
      <c r="AO928" s="52"/>
      <c r="AP928" s="52"/>
      <c r="AQ928" s="52"/>
      <c r="AR928" s="52"/>
      <c r="AS928" s="52"/>
      <c r="AT928" s="52"/>
      <c r="AU928" s="52"/>
      <c r="AV928" s="52"/>
      <c r="AW928" s="52"/>
    </row>
    <row r="929" spans="1:49" x14ac:dyDescent="0.2">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c r="AA929" s="52"/>
      <c r="AB929" s="52"/>
      <c r="AC929" s="52"/>
      <c r="AD929" s="52"/>
      <c r="AE929" s="52"/>
      <c r="AF929" s="52"/>
      <c r="AG929" s="52"/>
      <c r="AH929" s="52"/>
      <c r="AI929" s="52"/>
      <c r="AJ929" s="52"/>
      <c r="AK929" s="52"/>
      <c r="AL929" s="52"/>
      <c r="AM929" s="52"/>
      <c r="AN929" s="52"/>
      <c r="AO929" s="52"/>
      <c r="AP929" s="52"/>
      <c r="AQ929" s="52"/>
      <c r="AR929" s="52"/>
      <c r="AS929" s="52"/>
      <c r="AT929" s="52"/>
      <c r="AU929" s="52"/>
      <c r="AV929" s="52"/>
      <c r="AW929" s="52"/>
    </row>
    <row r="930" spans="1:49" x14ac:dyDescent="0.2">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c r="AA930" s="52"/>
      <c r="AB930" s="52"/>
      <c r="AC930" s="52"/>
      <c r="AD930" s="52"/>
      <c r="AE930" s="52"/>
      <c r="AF930" s="52"/>
      <c r="AG930" s="52"/>
      <c r="AH930" s="52"/>
      <c r="AI930" s="52"/>
      <c r="AJ930" s="52"/>
      <c r="AK930" s="52"/>
      <c r="AL930" s="52"/>
      <c r="AM930" s="52"/>
      <c r="AN930" s="52"/>
      <c r="AO930" s="52"/>
      <c r="AP930" s="52"/>
      <c r="AQ930" s="52"/>
      <c r="AR930" s="52"/>
      <c r="AS930" s="52"/>
      <c r="AT930" s="52"/>
      <c r="AU930" s="52"/>
      <c r="AV930" s="52"/>
      <c r="AW930" s="52"/>
    </row>
    <row r="931" spans="1:49" x14ac:dyDescent="0.2">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c r="AA931" s="52"/>
      <c r="AB931" s="52"/>
      <c r="AC931" s="52"/>
      <c r="AD931" s="52"/>
      <c r="AE931" s="52"/>
      <c r="AF931" s="52"/>
      <c r="AG931" s="52"/>
      <c r="AH931" s="52"/>
      <c r="AI931" s="52"/>
      <c r="AJ931" s="52"/>
      <c r="AK931" s="52"/>
      <c r="AL931" s="52"/>
      <c r="AM931" s="52"/>
      <c r="AN931" s="52"/>
      <c r="AO931" s="52"/>
      <c r="AP931" s="52"/>
      <c r="AQ931" s="52"/>
      <c r="AR931" s="52"/>
      <c r="AS931" s="52"/>
      <c r="AT931" s="52"/>
      <c r="AU931" s="52"/>
      <c r="AV931" s="52"/>
      <c r="AW931" s="52"/>
    </row>
    <row r="932" spans="1:49" x14ac:dyDescent="0.2">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c r="AA932" s="52"/>
      <c r="AB932" s="52"/>
      <c r="AC932" s="52"/>
      <c r="AD932" s="52"/>
      <c r="AE932" s="52"/>
      <c r="AF932" s="52"/>
      <c r="AG932" s="52"/>
      <c r="AH932" s="52"/>
      <c r="AI932" s="52"/>
      <c r="AJ932" s="52"/>
      <c r="AK932" s="52"/>
      <c r="AL932" s="52"/>
      <c r="AM932" s="52"/>
      <c r="AN932" s="52"/>
      <c r="AO932" s="52"/>
      <c r="AP932" s="52"/>
      <c r="AQ932" s="52"/>
      <c r="AR932" s="52"/>
      <c r="AS932" s="52"/>
      <c r="AT932" s="52"/>
      <c r="AU932" s="52"/>
      <c r="AV932" s="52"/>
      <c r="AW932" s="52"/>
    </row>
    <row r="933" spans="1:49" x14ac:dyDescent="0.2">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c r="AA933" s="52"/>
      <c r="AB933" s="52"/>
      <c r="AC933" s="52"/>
      <c r="AD933" s="52"/>
      <c r="AE933" s="52"/>
      <c r="AF933" s="52"/>
      <c r="AG933" s="52"/>
      <c r="AH933" s="52"/>
      <c r="AI933" s="52"/>
      <c r="AJ933" s="52"/>
      <c r="AK933" s="52"/>
      <c r="AL933" s="52"/>
      <c r="AM933" s="52"/>
      <c r="AN933" s="52"/>
      <c r="AO933" s="52"/>
      <c r="AP933" s="52"/>
      <c r="AQ933" s="52"/>
      <c r="AR933" s="52"/>
      <c r="AS933" s="52"/>
      <c r="AT933" s="52"/>
      <c r="AU933" s="52"/>
      <c r="AV933" s="52"/>
      <c r="AW933" s="52"/>
    </row>
    <row r="934" spans="1:49" x14ac:dyDescent="0.2">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c r="AA934" s="52"/>
      <c r="AB934" s="52"/>
      <c r="AC934" s="52"/>
      <c r="AD934" s="52"/>
      <c r="AE934" s="52"/>
      <c r="AF934" s="52"/>
      <c r="AG934" s="52"/>
      <c r="AH934" s="52"/>
      <c r="AI934" s="52"/>
      <c r="AJ934" s="52"/>
      <c r="AK934" s="52"/>
      <c r="AL934" s="52"/>
      <c r="AM934" s="52"/>
      <c r="AN934" s="52"/>
      <c r="AO934" s="52"/>
      <c r="AP934" s="52"/>
      <c r="AQ934" s="52"/>
      <c r="AR934" s="52"/>
      <c r="AS934" s="52"/>
      <c r="AT934" s="52"/>
      <c r="AU934" s="52"/>
      <c r="AV934" s="52"/>
      <c r="AW934" s="52"/>
    </row>
    <row r="935" spans="1:49" x14ac:dyDescent="0.2">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c r="AA935" s="52"/>
      <c r="AB935" s="52"/>
      <c r="AC935" s="52"/>
      <c r="AD935" s="52"/>
      <c r="AE935" s="52"/>
      <c r="AF935" s="52"/>
      <c r="AG935" s="52"/>
      <c r="AH935" s="52"/>
      <c r="AI935" s="52"/>
      <c r="AJ935" s="52"/>
      <c r="AK935" s="52"/>
      <c r="AL935" s="52"/>
      <c r="AM935" s="52"/>
      <c r="AN935" s="52"/>
      <c r="AO935" s="52"/>
      <c r="AP935" s="52"/>
      <c r="AQ935" s="52"/>
      <c r="AR935" s="52"/>
      <c r="AS935" s="52"/>
      <c r="AT935" s="52"/>
      <c r="AU935" s="52"/>
      <c r="AV935" s="52"/>
      <c r="AW935" s="52"/>
    </row>
    <row r="936" spans="1:49" x14ac:dyDescent="0.2">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c r="AA936" s="52"/>
      <c r="AB936" s="52"/>
      <c r="AC936" s="52"/>
      <c r="AD936" s="52"/>
      <c r="AE936" s="52"/>
      <c r="AF936" s="52"/>
      <c r="AG936" s="52"/>
      <c r="AH936" s="52"/>
      <c r="AI936" s="52"/>
      <c r="AJ936" s="52"/>
      <c r="AK936" s="52"/>
      <c r="AL936" s="52"/>
      <c r="AM936" s="52"/>
      <c r="AN936" s="52"/>
      <c r="AO936" s="52"/>
      <c r="AP936" s="52"/>
      <c r="AQ936" s="52"/>
      <c r="AR936" s="52"/>
      <c r="AS936" s="52"/>
      <c r="AT936" s="52"/>
      <c r="AU936" s="52"/>
      <c r="AV936" s="52"/>
      <c r="AW936" s="52"/>
    </row>
    <row r="937" spans="1:49" x14ac:dyDescent="0.2">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c r="AA937" s="52"/>
      <c r="AB937" s="52"/>
      <c r="AC937" s="52"/>
      <c r="AD937" s="52"/>
      <c r="AE937" s="52"/>
      <c r="AF937" s="52"/>
      <c r="AG937" s="52"/>
      <c r="AH937" s="52"/>
      <c r="AI937" s="52"/>
      <c r="AJ937" s="52"/>
      <c r="AK937" s="52"/>
      <c r="AL937" s="52"/>
      <c r="AM937" s="52"/>
      <c r="AN937" s="52"/>
      <c r="AO937" s="52"/>
      <c r="AP937" s="52"/>
      <c r="AQ937" s="52"/>
      <c r="AR937" s="52"/>
      <c r="AS937" s="52"/>
      <c r="AT937" s="52"/>
      <c r="AU937" s="52"/>
      <c r="AV937" s="52"/>
      <c r="AW937" s="52"/>
    </row>
    <row r="938" spans="1:49" x14ac:dyDescent="0.2">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c r="AA938" s="52"/>
      <c r="AB938" s="52"/>
      <c r="AC938" s="52"/>
      <c r="AD938" s="52"/>
      <c r="AE938" s="52"/>
      <c r="AF938" s="52"/>
      <c r="AG938" s="52"/>
      <c r="AH938" s="52"/>
      <c r="AI938" s="52"/>
      <c r="AJ938" s="52"/>
      <c r="AK938" s="52"/>
      <c r="AL938" s="52"/>
      <c r="AM938" s="52"/>
      <c r="AN938" s="52"/>
      <c r="AO938" s="52"/>
      <c r="AP938" s="52"/>
      <c r="AQ938" s="52"/>
      <c r="AR938" s="52"/>
      <c r="AS938" s="52"/>
      <c r="AT938" s="52"/>
      <c r="AU938" s="52"/>
      <c r="AV938" s="52"/>
      <c r="AW938" s="52"/>
    </row>
    <row r="939" spans="1:49" x14ac:dyDescent="0.2">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c r="AA939" s="52"/>
      <c r="AB939" s="52"/>
      <c r="AC939" s="52"/>
      <c r="AD939" s="52"/>
      <c r="AE939" s="52"/>
      <c r="AF939" s="52"/>
      <c r="AG939" s="52"/>
      <c r="AH939" s="52"/>
      <c r="AI939" s="52"/>
      <c r="AJ939" s="52"/>
      <c r="AK939" s="52"/>
      <c r="AL939" s="52"/>
      <c r="AM939" s="52"/>
      <c r="AN939" s="52"/>
      <c r="AO939" s="52"/>
      <c r="AP939" s="52"/>
      <c r="AQ939" s="52"/>
      <c r="AR939" s="52"/>
      <c r="AS939" s="52"/>
      <c r="AT939" s="52"/>
      <c r="AU939" s="52"/>
      <c r="AV939" s="52"/>
      <c r="AW939" s="52"/>
    </row>
    <row r="940" spans="1:49" x14ac:dyDescent="0.2">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c r="AA940" s="52"/>
      <c r="AB940" s="52"/>
      <c r="AC940" s="52"/>
      <c r="AD940" s="52"/>
      <c r="AE940" s="52"/>
      <c r="AF940" s="52"/>
      <c r="AG940" s="52"/>
      <c r="AH940" s="52"/>
      <c r="AI940" s="52"/>
      <c r="AJ940" s="52"/>
      <c r="AK940" s="52"/>
      <c r="AL940" s="52"/>
      <c r="AM940" s="52"/>
      <c r="AN940" s="52"/>
      <c r="AO940" s="52"/>
      <c r="AP940" s="52"/>
      <c r="AQ940" s="52"/>
      <c r="AR940" s="52"/>
      <c r="AS940" s="52"/>
      <c r="AT940" s="52"/>
      <c r="AU940" s="52"/>
      <c r="AV940" s="52"/>
      <c r="AW940" s="52"/>
    </row>
    <row r="941" spans="1:49" x14ac:dyDescent="0.2">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c r="AB941" s="52"/>
      <c r="AC941" s="52"/>
      <c r="AD941" s="52"/>
      <c r="AE941" s="52"/>
      <c r="AF941" s="52"/>
      <c r="AG941" s="52"/>
      <c r="AH941" s="52"/>
      <c r="AI941" s="52"/>
      <c r="AJ941" s="52"/>
      <c r="AK941" s="52"/>
      <c r="AL941" s="52"/>
      <c r="AM941" s="52"/>
      <c r="AN941" s="52"/>
      <c r="AO941" s="52"/>
      <c r="AP941" s="52"/>
      <c r="AQ941" s="52"/>
      <c r="AR941" s="52"/>
      <c r="AS941" s="52"/>
      <c r="AT941" s="52"/>
      <c r="AU941" s="52"/>
      <c r="AV941" s="52"/>
      <c r="AW941" s="52"/>
    </row>
    <row r="942" spans="1:49" x14ac:dyDescent="0.2">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c r="AA942" s="52"/>
      <c r="AB942" s="52"/>
      <c r="AC942" s="52"/>
      <c r="AD942" s="52"/>
      <c r="AE942" s="52"/>
      <c r="AF942" s="52"/>
      <c r="AG942" s="52"/>
      <c r="AH942" s="52"/>
      <c r="AI942" s="52"/>
      <c r="AJ942" s="52"/>
      <c r="AK942" s="52"/>
      <c r="AL942" s="52"/>
      <c r="AM942" s="52"/>
      <c r="AN942" s="52"/>
      <c r="AO942" s="52"/>
      <c r="AP942" s="52"/>
      <c r="AQ942" s="52"/>
      <c r="AR942" s="52"/>
      <c r="AS942" s="52"/>
      <c r="AT942" s="52"/>
      <c r="AU942" s="52"/>
      <c r="AV942" s="52"/>
      <c r="AW942" s="52"/>
    </row>
    <row r="943" spans="1:49" x14ac:dyDescent="0.2">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c r="AA943" s="52"/>
      <c r="AB943" s="52"/>
      <c r="AC943" s="52"/>
      <c r="AD943" s="52"/>
      <c r="AE943" s="52"/>
      <c r="AF943" s="52"/>
      <c r="AG943" s="52"/>
      <c r="AH943" s="52"/>
      <c r="AI943" s="52"/>
      <c r="AJ943" s="52"/>
      <c r="AK943" s="52"/>
      <c r="AL943" s="52"/>
      <c r="AM943" s="52"/>
      <c r="AN943" s="52"/>
      <c r="AO943" s="52"/>
      <c r="AP943" s="52"/>
      <c r="AQ943" s="52"/>
      <c r="AR943" s="52"/>
      <c r="AS943" s="52"/>
      <c r="AT943" s="52"/>
      <c r="AU943" s="52"/>
      <c r="AV943" s="52"/>
      <c r="AW943" s="52"/>
    </row>
    <row r="944" spans="1:49" x14ac:dyDescent="0.2">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c r="AA944" s="52"/>
      <c r="AB944" s="52"/>
      <c r="AC944" s="52"/>
      <c r="AD944" s="52"/>
      <c r="AE944" s="52"/>
      <c r="AF944" s="52"/>
      <c r="AG944" s="52"/>
      <c r="AH944" s="52"/>
      <c r="AI944" s="52"/>
      <c r="AJ944" s="52"/>
      <c r="AK944" s="52"/>
      <c r="AL944" s="52"/>
      <c r="AM944" s="52"/>
      <c r="AN944" s="52"/>
      <c r="AO944" s="52"/>
      <c r="AP944" s="52"/>
      <c r="AQ944" s="52"/>
      <c r="AR944" s="52"/>
      <c r="AS944" s="52"/>
      <c r="AT944" s="52"/>
      <c r="AU944" s="52"/>
      <c r="AV944" s="52"/>
      <c r="AW944" s="52"/>
    </row>
    <row r="945" spans="1:49" x14ac:dyDescent="0.2">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c r="AA945" s="52"/>
      <c r="AB945" s="52"/>
      <c r="AC945" s="52"/>
      <c r="AD945" s="52"/>
      <c r="AE945" s="52"/>
      <c r="AF945" s="52"/>
      <c r="AG945" s="52"/>
      <c r="AH945" s="52"/>
      <c r="AI945" s="52"/>
      <c r="AJ945" s="52"/>
      <c r="AK945" s="52"/>
      <c r="AL945" s="52"/>
      <c r="AM945" s="52"/>
      <c r="AN945" s="52"/>
      <c r="AO945" s="52"/>
      <c r="AP945" s="52"/>
      <c r="AQ945" s="52"/>
      <c r="AR945" s="52"/>
      <c r="AS945" s="52"/>
      <c r="AT945" s="52"/>
      <c r="AU945" s="52"/>
      <c r="AV945" s="52"/>
      <c r="AW945" s="52"/>
    </row>
    <row r="946" spans="1:49" x14ac:dyDescent="0.2">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c r="AA946" s="52"/>
      <c r="AB946" s="52"/>
      <c r="AC946" s="52"/>
      <c r="AD946" s="52"/>
      <c r="AE946" s="52"/>
      <c r="AF946" s="52"/>
      <c r="AG946" s="52"/>
      <c r="AH946" s="52"/>
      <c r="AI946" s="52"/>
      <c r="AJ946" s="52"/>
      <c r="AK946" s="52"/>
      <c r="AL946" s="52"/>
      <c r="AM946" s="52"/>
      <c r="AN946" s="52"/>
      <c r="AO946" s="52"/>
      <c r="AP946" s="52"/>
      <c r="AQ946" s="52"/>
      <c r="AR946" s="52"/>
      <c r="AS946" s="52"/>
      <c r="AT946" s="52"/>
      <c r="AU946" s="52"/>
      <c r="AV946" s="52"/>
      <c r="AW946" s="52"/>
    </row>
    <row r="947" spans="1:49" x14ac:dyDescent="0.2">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c r="AC947" s="52"/>
      <c r="AD947" s="52"/>
      <c r="AE947" s="52"/>
      <c r="AF947" s="52"/>
      <c r="AG947" s="52"/>
      <c r="AH947" s="52"/>
      <c r="AI947" s="52"/>
      <c r="AJ947" s="52"/>
      <c r="AK947" s="52"/>
      <c r="AL947" s="52"/>
      <c r="AM947" s="52"/>
      <c r="AN947" s="52"/>
      <c r="AO947" s="52"/>
      <c r="AP947" s="52"/>
      <c r="AQ947" s="52"/>
      <c r="AR947" s="52"/>
      <c r="AS947" s="52"/>
      <c r="AT947" s="52"/>
      <c r="AU947" s="52"/>
      <c r="AV947" s="52"/>
      <c r="AW947" s="52"/>
    </row>
    <row r="948" spans="1:49" x14ac:dyDescent="0.2">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c r="AA948" s="52"/>
      <c r="AB948" s="52"/>
      <c r="AC948" s="52"/>
      <c r="AD948" s="52"/>
      <c r="AE948" s="52"/>
      <c r="AF948" s="52"/>
      <c r="AG948" s="52"/>
      <c r="AH948" s="52"/>
      <c r="AI948" s="52"/>
      <c r="AJ948" s="52"/>
      <c r="AK948" s="52"/>
      <c r="AL948" s="52"/>
      <c r="AM948" s="52"/>
      <c r="AN948" s="52"/>
      <c r="AO948" s="52"/>
      <c r="AP948" s="52"/>
      <c r="AQ948" s="52"/>
      <c r="AR948" s="52"/>
      <c r="AS948" s="52"/>
      <c r="AT948" s="52"/>
      <c r="AU948" s="52"/>
      <c r="AV948" s="52"/>
      <c r="AW948" s="52"/>
    </row>
    <row r="949" spans="1:49" x14ac:dyDescent="0.2">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c r="AL949" s="52"/>
      <c r="AM949" s="52"/>
      <c r="AN949" s="52"/>
      <c r="AO949" s="52"/>
      <c r="AP949" s="52"/>
      <c r="AQ949" s="52"/>
      <c r="AR949" s="52"/>
      <c r="AS949" s="52"/>
      <c r="AT949" s="52"/>
      <c r="AU949" s="52"/>
      <c r="AV949" s="52"/>
      <c r="AW949" s="52"/>
    </row>
    <row r="950" spans="1:49" x14ac:dyDescent="0.2">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c r="AA950" s="52"/>
      <c r="AB950" s="52"/>
      <c r="AC950" s="52"/>
      <c r="AD950" s="52"/>
      <c r="AE950" s="52"/>
      <c r="AF950" s="52"/>
      <c r="AG950" s="52"/>
      <c r="AH950" s="52"/>
      <c r="AI950" s="52"/>
      <c r="AJ950" s="52"/>
      <c r="AK950" s="52"/>
      <c r="AL950" s="52"/>
      <c r="AM950" s="52"/>
      <c r="AN950" s="52"/>
      <c r="AO950" s="52"/>
      <c r="AP950" s="52"/>
      <c r="AQ950" s="52"/>
      <c r="AR950" s="52"/>
      <c r="AS950" s="52"/>
      <c r="AT950" s="52"/>
      <c r="AU950" s="52"/>
      <c r="AV950" s="52"/>
      <c r="AW950" s="52"/>
    </row>
    <row r="951" spans="1:49" x14ac:dyDescent="0.2">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c r="AA951" s="52"/>
      <c r="AB951" s="52"/>
      <c r="AC951" s="52"/>
      <c r="AD951" s="52"/>
      <c r="AE951" s="52"/>
      <c r="AF951" s="52"/>
      <c r="AG951" s="52"/>
      <c r="AH951" s="52"/>
      <c r="AI951" s="52"/>
      <c r="AJ951" s="52"/>
      <c r="AK951" s="52"/>
      <c r="AL951" s="52"/>
      <c r="AM951" s="52"/>
      <c r="AN951" s="52"/>
      <c r="AO951" s="52"/>
      <c r="AP951" s="52"/>
      <c r="AQ951" s="52"/>
      <c r="AR951" s="52"/>
      <c r="AS951" s="52"/>
      <c r="AT951" s="52"/>
      <c r="AU951" s="52"/>
      <c r="AV951" s="52"/>
      <c r="AW951" s="52"/>
    </row>
    <row r="952" spans="1:49" x14ac:dyDescent="0.2">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c r="AA952" s="52"/>
      <c r="AB952" s="52"/>
      <c r="AC952" s="52"/>
      <c r="AD952" s="52"/>
      <c r="AE952" s="52"/>
      <c r="AF952" s="52"/>
      <c r="AG952" s="52"/>
      <c r="AH952" s="52"/>
      <c r="AI952" s="52"/>
      <c r="AJ952" s="52"/>
      <c r="AK952" s="52"/>
      <c r="AL952" s="52"/>
      <c r="AM952" s="52"/>
      <c r="AN952" s="52"/>
      <c r="AO952" s="52"/>
      <c r="AP952" s="52"/>
      <c r="AQ952" s="52"/>
      <c r="AR952" s="52"/>
      <c r="AS952" s="52"/>
      <c r="AT952" s="52"/>
      <c r="AU952" s="52"/>
      <c r="AV952" s="52"/>
      <c r="AW952" s="52"/>
    </row>
    <row r="953" spans="1:49" x14ac:dyDescent="0.2">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c r="AA953" s="52"/>
      <c r="AB953" s="52"/>
      <c r="AC953" s="52"/>
      <c r="AD953" s="52"/>
      <c r="AE953" s="52"/>
      <c r="AF953" s="52"/>
      <c r="AG953" s="52"/>
      <c r="AH953" s="52"/>
      <c r="AI953" s="52"/>
      <c r="AJ953" s="52"/>
      <c r="AK953" s="52"/>
      <c r="AL953" s="52"/>
      <c r="AM953" s="52"/>
      <c r="AN953" s="52"/>
      <c r="AO953" s="52"/>
      <c r="AP953" s="52"/>
      <c r="AQ953" s="52"/>
      <c r="AR953" s="52"/>
      <c r="AS953" s="52"/>
      <c r="AT953" s="52"/>
      <c r="AU953" s="52"/>
      <c r="AV953" s="52"/>
      <c r="AW953" s="52"/>
    </row>
    <row r="954" spans="1:49" x14ac:dyDescent="0.2">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c r="AA954" s="52"/>
      <c r="AB954" s="52"/>
      <c r="AC954" s="52"/>
      <c r="AD954" s="52"/>
      <c r="AE954" s="52"/>
      <c r="AF954" s="52"/>
      <c r="AG954" s="52"/>
      <c r="AH954" s="52"/>
      <c r="AI954" s="52"/>
      <c r="AJ954" s="52"/>
      <c r="AK954" s="52"/>
      <c r="AL954" s="52"/>
      <c r="AM954" s="52"/>
      <c r="AN954" s="52"/>
      <c r="AO954" s="52"/>
      <c r="AP954" s="52"/>
      <c r="AQ954" s="52"/>
      <c r="AR954" s="52"/>
      <c r="AS954" s="52"/>
      <c r="AT954" s="52"/>
      <c r="AU954" s="52"/>
      <c r="AV954" s="52"/>
      <c r="AW954" s="52"/>
    </row>
    <row r="955" spans="1:49" x14ac:dyDescent="0.2">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c r="AA955" s="52"/>
      <c r="AB955" s="52"/>
      <c r="AC955" s="52"/>
      <c r="AD955" s="52"/>
      <c r="AE955" s="52"/>
      <c r="AF955" s="52"/>
      <c r="AG955" s="52"/>
      <c r="AH955" s="52"/>
      <c r="AI955" s="52"/>
      <c r="AJ955" s="52"/>
      <c r="AK955" s="52"/>
      <c r="AL955" s="52"/>
      <c r="AM955" s="52"/>
      <c r="AN955" s="52"/>
      <c r="AO955" s="52"/>
      <c r="AP955" s="52"/>
      <c r="AQ955" s="52"/>
      <c r="AR955" s="52"/>
      <c r="AS955" s="52"/>
      <c r="AT955" s="52"/>
      <c r="AU955" s="52"/>
      <c r="AV955" s="52"/>
      <c r="AW955" s="52"/>
    </row>
    <row r="956" spans="1:49" x14ac:dyDescent="0.2">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c r="AA956" s="52"/>
      <c r="AB956" s="52"/>
      <c r="AC956" s="52"/>
      <c r="AD956" s="52"/>
      <c r="AE956" s="52"/>
      <c r="AF956" s="52"/>
      <c r="AG956" s="52"/>
      <c r="AH956" s="52"/>
      <c r="AI956" s="52"/>
      <c r="AJ956" s="52"/>
      <c r="AK956" s="52"/>
      <c r="AL956" s="52"/>
      <c r="AM956" s="52"/>
      <c r="AN956" s="52"/>
      <c r="AO956" s="52"/>
      <c r="AP956" s="52"/>
      <c r="AQ956" s="52"/>
      <c r="AR956" s="52"/>
      <c r="AS956" s="52"/>
      <c r="AT956" s="52"/>
      <c r="AU956" s="52"/>
      <c r="AV956" s="52"/>
      <c r="AW956" s="52"/>
    </row>
    <row r="957" spans="1:49" x14ac:dyDescent="0.2">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c r="AB957" s="52"/>
      <c r="AC957" s="52"/>
      <c r="AD957" s="52"/>
      <c r="AE957" s="52"/>
      <c r="AF957" s="52"/>
      <c r="AG957" s="52"/>
      <c r="AH957" s="52"/>
      <c r="AI957" s="52"/>
      <c r="AJ957" s="52"/>
      <c r="AK957" s="52"/>
      <c r="AL957" s="52"/>
      <c r="AM957" s="52"/>
      <c r="AN957" s="52"/>
      <c r="AO957" s="52"/>
      <c r="AP957" s="52"/>
      <c r="AQ957" s="52"/>
      <c r="AR957" s="52"/>
      <c r="AS957" s="52"/>
      <c r="AT957" s="52"/>
      <c r="AU957" s="52"/>
      <c r="AV957" s="52"/>
      <c r="AW957" s="52"/>
    </row>
    <row r="958" spans="1:49" x14ac:dyDescent="0.2">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c r="AA958" s="52"/>
      <c r="AB958" s="52"/>
      <c r="AC958" s="52"/>
      <c r="AD958" s="52"/>
      <c r="AE958" s="52"/>
      <c r="AF958" s="52"/>
      <c r="AG958" s="52"/>
      <c r="AH958" s="52"/>
      <c r="AI958" s="52"/>
      <c r="AJ958" s="52"/>
      <c r="AK958" s="52"/>
      <c r="AL958" s="52"/>
      <c r="AM958" s="52"/>
      <c r="AN958" s="52"/>
      <c r="AO958" s="52"/>
      <c r="AP958" s="52"/>
      <c r="AQ958" s="52"/>
      <c r="AR958" s="52"/>
      <c r="AS958" s="52"/>
      <c r="AT958" s="52"/>
      <c r="AU958" s="52"/>
      <c r="AV958" s="52"/>
      <c r="AW958" s="52"/>
    </row>
    <row r="959" spans="1:49" x14ac:dyDescent="0.2">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c r="AB959" s="52"/>
      <c r="AC959" s="52"/>
      <c r="AD959" s="52"/>
      <c r="AE959" s="52"/>
      <c r="AF959" s="52"/>
      <c r="AG959" s="52"/>
      <c r="AH959" s="52"/>
      <c r="AI959" s="52"/>
      <c r="AJ959" s="52"/>
      <c r="AK959" s="52"/>
      <c r="AL959" s="52"/>
      <c r="AM959" s="52"/>
      <c r="AN959" s="52"/>
      <c r="AO959" s="52"/>
      <c r="AP959" s="52"/>
      <c r="AQ959" s="52"/>
      <c r="AR959" s="52"/>
      <c r="AS959" s="52"/>
      <c r="AT959" s="52"/>
      <c r="AU959" s="52"/>
      <c r="AV959" s="52"/>
      <c r="AW959" s="52"/>
    </row>
    <row r="960" spans="1:49" x14ac:dyDescent="0.2">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c r="AA960" s="52"/>
      <c r="AB960" s="52"/>
      <c r="AC960" s="52"/>
      <c r="AD960" s="52"/>
      <c r="AE960" s="52"/>
      <c r="AF960" s="52"/>
      <c r="AG960" s="52"/>
      <c r="AH960" s="52"/>
      <c r="AI960" s="52"/>
      <c r="AJ960" s="52"/>
      <c r="AK960" s="52"/>
      <c r="AL960" s="52"/>
      <c r="AM960" s="52"/>
      <c r="AN960" s="52"/>
      <c r="AO960" s="52"/>
      <c r="AP960" s="52"/>
      <c r="AQ960" s="52"/>
      <c r="AR960" s="52"/>
      <c r="AS960" s="52"/>
      <c r="AT960" s="52"/>
      <c r="AU960" s="52"/>
      <c r="AV960" s="52"/>
      <c r="AW960" s="52"/>
    </row>
    <row r="961" spans="1:49" x14ac:dyDescent="0.2">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c r="AA961" s="52"/>
      <c r="AB961" s="52"/>
      <c r="AC961" s="52"/>
      <c r="AD961" s="52"/>
      <c r="AE961" s="52"/>
      <c r="AF961" s="52"/>
      <c r="AG961" s="52"/>
      <c r="AH961" s="52"/>
      <c r="AI961" s="52"/>
      <c r="AJ961" s="52"/>
      <c r="AK961" s="52"/>
      <c r="AL961" s="52"/>
      <c r="AM961" s="52"/>
      <c r="AN961" s="52"/>
      <c r="AO961" s="52"/>
      <c r="AP961" s="52"/>
      <c r="AQ961" s="52"/>
      <c r="AR961" s="52"/>
      <c r="AS961" s="52"/>
      <c r="AT961" s="52"/>
      <c r="AU961" s="52"/>
      <c r="AV961" s="52"/>
      <c r="AW961" s="52"/>
    </row>
    <row r="962" spans="1:49" x14ac:dyDescent="0.2">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c r="AA962" s="52"/>
      <c r="AB962" s="52"/>
      <c r="AC962" s="52"/>
      <c r="AD962" s="52"/>
      <c r="AE962" s="52"/>
      <c r="AF962" s="52"/>
      <c r="AG962" s="52"/>
      <c r="AH962" s="52"/>
      <c r="AI962" s="52"/>
      <c r="AJ962" s="52"/>
      <c r="AK962" s="52"/>
      <c r="AL962" s="52"/>
      <c r="AM962" s="52"/>
      <c r="AN962" s="52"/>
      <c r="AO962" s="52"/>
      <c r="AP962" s="52"/>
      <c r="AQ962" s="52"/>
      <c r="AR962" s="52"/>
      <c r="AS962" s="52"/>
      <c r="AT962" s="52"/>
      <c r="AU962" s="52"/>
      <c r="AV962" s="52"/>
      <c r="AW962" s="52"/>
    </row>
    <row r="963" spans="1:49" x14ac:dyDescent="0.2">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c r="AA963" s="52"/>
      <c r="AB963" s="52"/>
      <c r="AC963" s="52"/>
      <c r="AD963" s="52"/>
      <c r="AE963" s="52"/>
      <c r="AF963" s="52"/>
      <c r="AG963" s="52"/>
      <c r="AH963" s="52"/>
      <c r="AI963" s="52"/>
      <c r="AJ963" s="52"/>
      <c r="AK963" s="52"/>
      <c r="AL963" s="52"/>
      <c r="AM963" s="52"/>
      <c r="AN963" s="52"/>
      <c r="AO963" s="52"/>
      <c r="AP963" s="52"/>
      <c r="AQ963" s="52"/>
      <c r="AR963" s="52"/>
      <c r="AS963" s="52"/>
      <c r="AT963" s="52"/>
      <c r="AU963" s="52"/>
      <c r="AV963" s="52"/>
      <c r="AW963" s="52"/>
    </row>
    <row r="964" spans="1:49" x14ac:dyDescent="0.2">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c r="AA964" s="52"/>
      <c r="AB964" s="52"/>
      <c r="AC964" s="52"/>
      <c r="AD964" s="52"/>
      <c r="AE964" s="52"/>
      <c r="AF964" s="52"/>
      <c r="AG964" s="52"/>
      <c r="AH964" s="52"/>
      <c r="AI964" s="52"/>
      <c r="AJ964" s="52"/>
      <c r="AK964" s="52"/>
      <c r="AL964" s="52"/>
      <c r="AM964" s="52"/>
      <c r="AN964" s="52"/>
      <c r="AO964" s="52"/>
      <c r="AP964" s="52"/>
      <c r="AQ964" s="52"/>
      <c r="AR964" s="52"/>
      <c r="AS964" s="52"/>
      <c r="AT964" s="52"/>
      <c r="AU964" s="52"/>
      <c r="AV964" s="52"/>
      <c r="AW964" s="52"/>
    </row>
    <row r="965" spans="1:49" x14ac:dyDescent="0.2">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c r="AA965" s="52"/>
      <c r="AB965" s="52"/>
      <c r="AC965" s="52"/>
      <c r="AD965" s="52"/>
      <c r="AE965" s="52"/>
      <c r="AF965" s="52"/>
      <c r="AG965" s="52"/>
      <c r="AH965" s="52"/>
      <c r="AI965" s="52"/>
      <c r="AJ965" s="52"/>
      <c r="AK965" s="52"/>
      <c r="AL965" s="52"/>
      <c r="AM965" s="52"/>
      <c r="AN965" s="52"/>
      <c r="AO965" s="52"/>
      <c r="AP965" s="52"/>
      <c r="AQ965" s="52"/>
      <c r="AR965" s="52"/>
      <c r="AS965" s="52"/>
      <c r="AT965" s="52"/>
      <c r="AU965" s="52"/>
      <c r="AV965" s="52"/>
      <c r="AW965" s="52"/>
    </row>
    <row r="966" spans="1:49" x14ac:dyDescent="0.2">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c r="AA966" s="52"/>
      <c r="AB966" s="52"/>
      <c r="AC966" s="52"/>
      <c r="AD966" s="52"/>
      <c r="AE966" s="52"/>
      <c r="AF966" s="52"/>
      <c r="AG966" s="52"/>
      <c r="AH966" s="52"/>
      <c r="AI966" s="52"/>
      <c r="AJ966" s="52"/>
      <c r="AK966" s="52"/>
      <c r="AL966" s="52"/>
      <c r="AM966" s="52"/>
      <c r="AN966" s="52"/>
      <c r="AO966" s="52"/>
      <c r="AP966" s="52"/>
      <c r="AQ966" s="52"/>
      <c r="AR966" s="52"/>
      <c r="AS966" s="52"/>
      <c r="AT966" s="52"/>
      <c r="AU966" s="52"/>
      <c r="AV966" s="52"/>
      <c r="AW966" s="52"/>
    </row>
    <row r="967" spans="1:49" x14ac:dyDescent="0.2">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c r="AA967" s="52"/>
      <c r="AB967" s="52"/>
      <c r="AC967" s="52"/>
      <c r="AD967" s="52"/>
      <c r="AE967" s="52"/>
      <c r="AF967" s="52"/>
      <c r="AG967" s="52"/>
      <c r="AH967" s="52"/>
      <c r="AI967" s="52"/>
      <c r="AJ967" s="52"/>
      <c r="AK967" s="52"/>
      <c r="AL967" s="52"/>
      <c r="AM967" s="52"/>
      <c r="AN967" s="52"/>
      <c r="AO967" s="52"/>
      <c r="AP967" s="52"/>
      <c r="AQ967" s="52"/>
      <c r="AR967" s="52"/>
      <c r="AS967" s="52"/>
      <c r="AT967" s="52"/>
      <c r="AU967" s="52"/>
      <c r="AV967" s="52"/>
      <c r="AW967" s="52"/>
    </row>
    <row r="968" spans="1:49" x14ac:dyDescent="0.2">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c r="AA968" s="52"/>
      <c r="AB968" s="52"/>
      <c r="AC968" s="52"/>
      <c r="AD968" s="52"/>
      <c r="AE968" s="52"/>
      <c r="AF968" s="52"/>
      <c r="AG968" s="52"/>
      <c r="AH968" s="52"/>
      <c r="AI968" s="52"/>
      <c r="AJ968" s="52"/>
      <c r="AK968" s="52"/>
      <c r="AL968" s="52"/>
      <c r="AM968" s="52"/>
      <c r="AN968" s="52"/>
      <c r="AO968" s="52"/>
      <c r="AP968" s="52"/>
      <c r="AQ968" s="52"/>
      <c r="AR968" s="52"/>
      <c r="AS968" s="52"/>
      <c r="AT968" s="52"/>
      <c r="AU968" s="52"/>
      <c r="AV968" s="52"/>
      <c r="AW968" s="52"/>
    </row>
    <row r="969" spans="1:49" x14ac:dyDescent="0.2">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c r="AA969" s="52"/>
      <c r="AB969" s="52"/>
      <c r="AC969" s="52"/>
      <c r="AD969" s="52"/>
      <c r="AE969" s="52"/>
      <c r="AF969" s="52"/>
      <c r="AG969" s="52"/>
      <c r="AH969" s="52"/>
      <c r="AI969" s="52"/>
      <c r="AJ969" s="52"/>
      <c r="AK969" s="52"/>
      <c r="AL969" s="52"/>
      <c r="AM969" s="52"/>
      <c r="AN969" s="52"/>
      <c r="AO969" s="52"/>
      <c r="AP969" s="52"/>
      <c r="AQ969" s="52"/>
      <c r="AR969" s="52"/>
      <c r="AS969" s="52"/>
      <c r="AT969" s="52"/>
      <c r="AU969" s="52"/>
      <c r="AV969" s="52"/>
      <c r="AW969" s="52"/>
    </row>
    <row r="970" spans="1:49" x14ac:dyDescent="0.2">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c r="AA970" s="52"/>
      <c r="AB970" s="52"/>
      <c r="AC970" s="52"/>
      <c r="AD970" s="52"/>
      <c r="AE970" s="52"/>
      <c r="AF970" s="52"/>
      <c r="AG970" s="52"/>
      <c r="AH970" s="52"/>
      <c r="AI970" s="52"/>
      <c r="AJ970" s="52"/>
      <c r="AK970" s="52"/>
      <c r="AL970" s="52"/>
      <c r="AM970" s="52"/>
      <c r="AN970" s="52"/>
      <c r="AO970" s="52"/>
      <c r="AP970" s="52"/>
      <c r="AQ970" s="52"/>
      <c r="AR970" s="52"/>
      <c r="AS970" s="52"/>
      <c r="AT970" s="52"/>
      <c r="AU970" s="52"/>
      <c r="AV970" s="52"/>
      <c r="AW970" s="52"/>
    </row>
    <row r="971" spans="1:49" x14ac:dyDescent="0.2">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c r="AA971" s="52"/>
      <c r="AB971" s="52"/>
      <c r="AC971" s="52"/>
      <c r="AD971" s="52"/>
      <c r="AE971" s="52"/>
      <c r="AF971" s="52"/>
      <c r="AG971" s="52"/>
      <c r="AH971" s="52"/>
      <c r="AI971" s="52"/>
      <c r="AJ971" s="52"/>
      <c r="AK971" s="52"/>
      <c r="AL971" s="52"/>
      <c r="AM971" s="52"/>
      <c r="AN971" s="52"/>
      <c r="AO971" s="52"/>
      <c r="AP971" s="52"/>
      <c r="AQ971" s="52"/>
      <c r="AR971" s="52"/>
      <c r="AS971" s="52"/>
      <c r="AT971" s="52"/>
      <c r="AU971" s="52"/>
      <c r="AV971" s="52"/>
      <c r="AW971" s="52"/>
    </row>
    <row r="972" spans="1:49" x14ac:dyDescent="0.2">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c r="AA972" s="52"/>
      <c r="AB972" s="52"/>
      <c r="AC972" s="52"/>
      <c r="AD972" s="52"/>
      <c r="AE972" s="52"/>
      <c r="AF972" s="52"/>
      <c r="AG972" s="52"/>
      <c r="AH972" s="52"/>
      <c r="AI972" s="52"/>
      <c r="AJ972" s="52"/>
      <c r="AK972" s="52"/>
      <c r="AL972" s="52"/>
      <c r="AM972" s="52"/>
      <c r="AN972" s="52"/>
      <c r="AO972" s="52"/>
      <c r="AP972" s="52"/>
      <c r="AQ972" s="52"/>
      <c r="AR972" s="52"/>
      <c r="AS972" s="52"/>
      <c r="AT972" s="52"/>
      <c r="AU972" s="52"/>
      <c r="AV972" s="52"/>
      <c r="AW972" s="52"/>
    </row>
    <row r="973" spans="1:49" x14ac:dyDescent="0.2">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c r="AA973" s="52"/>
      <c r="AB973" s="52"/>
      <c r="AC973" s="52"/>
      <c r="AD973" s="52"/>
      <c r="AE973" s="52"/>
      <c r="AF973" s="52"/>
      <c r="AG973" s="52"/>
      <c r="AH973" s="52"/>
      <c r="AI973" s="52"/>
      <c r="AJ973" s="52"/>
      <c r="AK973" s="52"/>
      <c r="AL973" s="52"/>
      <c r="AM973" s="52"/>
      <c r="AN973" s="52"/>
      <c r="AO973" s="52"/>
      <c r="AP973" s="52"/>
      <c r="AQ973" s="52"/>
      <c r="AR973" s="52"/>
      <c r="AS973" s="52"/>
      <c r="AT973" s="52"/>
      <c r="AU973" s="52"/>
      <c r="AV973" s="52"/>
      <c r="AW973" s="52"/>
    </row>
    <row r="974" spans="1:49" x14ac:dyDescent="0.2">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c r="AA974" s="52"/>
      <c r="AB974" s="52"/>
      <c r="AC974" s="52"/>
      <c r="AD974" s="52"/>
      <c r="AE974" s="52"/>
      <c r="AF974" s="52"/>
      <c r="AG974" s="52"/>
      <c r="AH974" s="52"/>
      <c r="AI974" s="52"/>
      <c r="AJ974" s="52"/>
      <c r="AK974" s="52"/>
      <c r="AL974" s="52"/>
      <c r="AM974" s="52"/>
      <c r="AN974" s="52"/>
      <c r="AO974" s="52"/>
      <c r="AP974" s="52"/>
      <c r="AQ974" s="52"/>
      <c r="AR974" s="52"/>
      <c r="AS974" s="52"/>
      <c r="AT974" s="52"/>
      <c r="AU974" s="52"/>
      <c r="AV974" s="52"/>
      <c r="AW974" s="52"/>
    </row>
    <row r="975" spans="1:49" x14ac:dyDescent="0.2">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c r="AA975" s="52"/>
      <c r="AB975" s="52"/>
      <c r="AC975" s="52"/>
      <c r="AD975" s="52"/>
      <c r="AE975" s="52"/>
      <c r="AF975" s="52"/>
      <c r="AG975" s="52"/>
      <c r="AH975" s="52"/>
      <c r="AI975" s="52"/>
      <c r="AJ975" s="52"/>
      <c r="AK975" s="52"/>
      <c r="AL975" s="52"/>
      <c r="AM975" s="52"/>
      <c r="AN975" s="52"/>
      <c r="AO975" s="52"/>
      <c r="AP975" s="52"/>
      <c r="AQ975" s="52"/>
      <c r="AR975" s="52"/>
      <c r="AS975" s="52"/>
      <c r="AT975" s="52"/>
      <c r="AU975" s="52"/>
      <c r="AV975" s="52"/>
      <c r="AW975" s="52"/>
    </row>
    <row r="976" spans="1:49" x14ac:dyDescent="0.2">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c r="AA976" s="52"/>
      <c r="AB976" s="52"/>
      <c r="AC976" s="52"/>
      <c r="AD976" s="52"/>
      <c r="AE976" s="52"/>
      <c r="AF976" s="52"/>
      <c r="AG976" s="52"/>
      <c r="AH976" s="52"/>
      <c r="AI976" s="52"/>
      <c r="AJ976" s="52"/>
      <c r="AK976" s="52"/>
      <c r="AL976" s="52"/>
      <c r="AM976" s="52"/>
      <c r="AN976" s="52"/>
      <c r="AO976" s="52"/>
      <c r="AP976" s="52"/>
      <c r="AQ976" s="52"/>
      <c r="AR976" s="52"/>
      <c r="AS976" s="52"/>
      <c r="AT976" s="52"/>
      <c r="AU976" s="52"/>
      <c r="AV976" s="52"/>
      <c r="AW976" s="52"/>
    </row>
    <row r="977" spans="1:49" x14ac:dyDescent="0.2">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c r="AA977" s="52"/>
      <c r="AB977" s="52"/>
      <c r="AC977" s="52"/>
      <c r="AD977" s="52"/>
      <c r="AE977" s="52"/>
      <c r="AF977" s="52"/>
      <c r="AG977" s="52"/>
      <c r="AH977" s="52"/>
      <c r="AI977" s="52"/>
      <c r="AJ977" s="52"/>
      <c r="AK977" s="52"/>
      <c r="AL977" s="52"/>
      <c r="AM977" s="52"/>
      <c r="AN977" s="52"/>
      <c r="AO977" s="52"/>
      <c r="AP977" s="52"/>
      <c r="AQ977" s="52"/>
      <c r="AR977" s="52"/>
      <c r="AS977" s="52"/>
      <c r="AT977" s="52"/>
      <c r="AU977" s="52"/>
      <c r="AV977" s="52"/>
      <c r="AW977" s="52"/>
    </row>
    <row r="978" spans="1:49" x14ac:dyDescent="0.2">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c r="AA978" s="52"/>
      <c r="AB978" s="52"/>
      <c r="AC978" s="52"/>
      <c r="AD978" s="52"/>
      <c r="AE978" s="52"/>
      <c r="AF978" s="52"/>
      <c r="AG978" s="52"/>
      <c r="AH978" s="52"/>
      <c r="AI978" s="52"/>
      <c r="AJ978" s="52"/>
      <c r="AK978" s="52"/>
      <c r="AL978" s="52"/>
      <c r="AM978" s="52"/>
      <c r="AN978" s="52"/>
      <c r="AO978" s="52"/>
      <c r="AP978" s="52"/>
      <c r="AQ978" s="52"/>
      <c r="AR978" s="52"/>
      <c r="AS978" s="52"/>
      <c r="AT978" s="52"/>
      <c r="AU978" s="52"/>
      <c r="AV978" s="52"/>
      <c r="AW978" s="52"/>
    </row>
    <row r="979" spans="1:49" x14ac:dyDescent="0.2">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c r="AA979" s="52"/>
      <c r="AB979" s="52"/>
      <c r="AC979" s="52"/>
      <c r="AD979" s="52"/>
      <c r="AE979" s="52"/>
      <c r="AF979" s="52"/>
      <c r="AG979" s="52"/>
      <c r="AH979" s="52"/>
      <c r="AI979" s="52"/>
      <c r="AJ979" s="52"/>
      <c r="AK979" s="52"/>
      <c r="AL979" s="52"/>
      <c r="AM979" s="52"/>
      <c r="AN979" s="52"/>
      <c r="AO979" s="52"/>
      <c r="AP979" s="52"/>
      <c r="AQ979" s="52"/>
      <c r="AR979" s="52"/>
      <c r="AS979" s="52"/>
      <c r="AT979" s="52"/>
      <c r="AU979" s="52"/>
      <c r="AV979" s="52"/>
      <c r="AW979" s="52"/>
    </row>
    <row r="980" spans="1:49" x14ac:dyDescent="0.2">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c r="AA980" s="52"/>
      <c r="AB980" s="52"/>
      <c r="AC980" s="52"/>
      <c r="AD980" s="52"/>
      <c r="AE980" s="52"/>
      <c r="AF980" s="52"/>
      <c r="AG980" s="52"/>
      <c r="AH980" s="52"/>
      <c r="AI980" s="52"/>
      <c r="AJ980" s="52"/>
      <c r="AK980" s="52"/>
      <c r="AL980" s="52"/>
      <c r="AM980" s="52"/>
      <c r="AN980" s="52"/>
      <c r="AO980" s="52"/>
      <c r="AP980" s="52"/>
      <c r="AQ980" s="52"/>
      <c r="AR980" s="52"/>
      <c r="AS980" s="52"/>
      <c r="AT980" s="52"/>
      <c r="AU980" s="52"/>
      <c r="AV980" s="52"/>
      <c r="AW980" s="52"/>
    </row>
    <row r="981" spans="1:49" x14ac:dyDescent="0.2">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c r="AA981" s="52"/>
      <c r="AB981" s="52"/>
      <c r="AC981" s="52"/>
      <c r="AD981" s="52"/>
      <c r="AE981" s="52"/>
      <c r="AF981" s="52"/>
      <c r="AG981" s="52"/>
      <c r="AH981" s="52"/>
      <c r="AI981" s="52"/>
      <c r="AJ981" s="52"/>
      <c r="AK981" s="52"/>
      <c r="AL981" s="52"/>
      <c r="AM981" s="52"/>
      <c r="AN981" s="52"/>
      <c r="AO981" s="52"/>
      <c r="AP981" s="52"/>
      <c r="AQ981" s="52"/>
      <c r="AR981" s="52"/>
      <c r="AS981" s="52"/>
      <c r="AT981" s="52"/>
      <c r="AU981" s="52"/>
      <c r="AV981" s="52"/>
      <c r="AW981" s="52"/>
    </row>
    <row r="982" spans="1:49" x14ac:dyDescent="0.2">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c r="AA982" s="52"/>
      <c r="AB982" s="52"/>
      <c r="AC982" s="52"/>
      <c r="AD982" s="52"/>
      <c r="AE982" s="52"/>
      <c r="AF982" s="52"/>
      <c r="AG982" s="52"/>
      <c r="AH982" s="52"/>
      <c r="AI982" s="52"/>
      <c r="AJ982" s="52"/>
      <c r="AK982" s="52"/>
      <c r="AL982" s="52"/>
      <c r="AM982" s="52"/>
      <c r="AN982" s="52"/>
      <c r="AO982" s="52"/>
      <c r="AP982" s="52"/>
      <c r="AQ982" s="52"/>
      <c r="AR982" s="52"/>
      <c r="AS982" s="52"/>
      <c r="AT982" s="52"/>
      <c r="AU982" s="52"/>
      <c r="AV982" s="52"/>
      <c r="AW982" s="52"/>
    </row>
    <row r="983" spans="1:49" x14ac:dyDescent="0.2">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c r="AA983" s="52"/>
      <c r="AB983" s="52"/>
      <c r="AC983" s="52"/>
      <c r="AD983" s="52"/>
      <c r="AE983" s="52"/>
      <c r="AF983" s="52"/>
      <c r="AG983" s="52"/>
      <c r="AH983" s="52"/>
      <c r="AI983" s="52"/>
      <c r="AJ983" s="52"/>
      <c r="AK983" s="52"/>
      <c r="AL983" s="52"/>
      <c r="AM983" s="52"/>
      <c r="AN983" s="52"/>
      <c r="AO983" s="52"/>
      <c r="AP983" s="52"/>
      <c r="AQ983" s="52"/>
      <c r="AR983" s="52"/>
      <c r="AS983" s="52"/>
      <c r="AT983" s="52"/>
      <c r="AU983" s="52"/>
      <c r="AV983" s="52"/>
      <c r="AW983" s="52"/>
    </row>
    <row r="984" spans="1:49" x14ac:dyDescent="0.2">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c r="AA984" s="52"/>
      <c r="AB984" s="52"/>
      <c r="AC984" s="52"/>
      <c r="AD984" s="52"/>
      <c r="AE984" s="52"/>
      <c r="AF984" s="52"/>
      <c r="AG984" s="52"/>
      <c r="AH984" s="52"/>
      <c r="AI984" s="52"/>
      <c r="AJ984" s="52"/>
      <c r="AK984" s="52"/>
      <c r="AL984" s="52"/>
      <c r="AM984" s="52"/>
      <c r="AN984" s="52"/>
      <c r="AO984" s="52"/>
      <c r="AP984" s="52"/>
      <c r="AQ984" s="52"/>
      <c r="AR984" s="52"/>
      <c r="AS984" s="52"/>
      <c r="AT984" s="52"/>
      <c r="AU984" s="52"/>
      <c r="AV984" s="52"/>
      <c r="AW984" s="52"/>
    </row>
    <row r="985" spans="1:49" x14ac:dyDescent="0.2">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c r="AA985" s="52"/>
      <c r="AB985" s="52"/>
      <c r="AC985" s="52"/>
      <c r="AD985" s="52"/>
      <c r="AE985" s="52"/>
      <c r="AF985" s="52"/>
      <c r="AG985" s="52"/>
      <c r="AH985" s="52"/>
      <c r="AI985" s="52"/>
      <c r="AJ985" s="52"/>
      <c r="AK985" s="52"/>
      <c r="AL985" s="52"/>
      <c r="AM985" s="52"/>
      <c r="AN985" s="52"/>
      <c r="AO985" s="52"/>
      <c r="AP985" s="52"/>
      <c r="AQ985" s="52"/>
      <c r="AR985" s="52"/>
      <c r="AS985" s="52"/>
      <c r="AT985" s="52"/>
      <c r="AU985" s="52"/>
      <c r="AV985" s="52"/>
      <c r="AW985" s="52"/>
    </row>
    <row r="986" spans="1:49" x14ac:dyDescent="0.2">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c r="AA986" s="52"/>
      <c r="AB986" s="52"/>
      <c r="AC986" s="52"/>
      <c r="AD986" s="52"/>
      <c r="AE986" s="52"/>
      <c r="AF986" s="52"/>
      <c r="AG986" s="52"/>
      <c r="AH986" s="52"/>
      <c r="AI986" s="52"/>
      <c r="AJ986" s="52"/>
      <c r="AK986" s="52"/>
      <c r="AL986" s="52"/>
      <c r="AM986" s="52"/>
      <c r="AN986" s="52"/>
      <c r="AO986" s="52"/>
      <c r="AP986" s="52"/>
      <c r="AQ986" s="52"/>
      <c r="AR986" s="52"/>
      <c r="AS986" s="52"/>
      <c r="AT986" s="52"/>
      <c r="AU986" s="52"/>
      <c r="AV986" s="52"/>
      <c r="AW986" s="52"/>
    </row>
    <row r="987" spans="1:49" x14ac:dyDescent="0.2">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c r="AA987" s="52"/>
      <c r="AB987" s="52"/>
      <c r="AC987" s="52"/>
      <c r="AD987" s="52"/>
      <c r="AE987" s="52"/>
      <c r="AF987" s="52"/>
      <c r="AG987" s="52"/>
      <c r="AH987" s="52"/>
      <c r="AI987" s="52"/>
      <c r="AJ987" s="52"/>
      <c r="AK987" s="52"/>
      <c r="AL987" s="52"/>
      <c r="AM987" s="52"/>
      <c r="AN987" s="52"/>
      <c r="AO987" s="52"/>
      <c r="AP987" s="52"/>
      <c r="AQ987" s="52"/>
      <c r="AR987" s="52"/>
      <c r="AS987" s="52"/>
      <c r="AT987" s="52"/>
      <c r="AU987" s="52"/>
      <c r="AV987" s="52"/>
      <c r="AW987" s="52"/>
    </row>
    <row r="988" spans="1:49" x14ac:dyDescent="0.2">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c r="AA988" s="52"/>
      <c r="AB988" s="52"/>
      <c r="AC988" s="52"/>
      <c r="AD988" s="52"/>
      <c r="AE988" s="52"/>
      <c r="AF988" s="52"/>
      <c r="AG988" s="52"/>
      <c r="AH988" s="52"/>
      <c r="AI988" s="52"/>
      <c r="AJ988" s="52"/>
      <c r="AK988" s="52"/>
      <c r="AL988" s="52"/>
      <c r="AM988" s="52"/>
      <c r="AN988" s="52"/>
      <c r="AO988" s="52"/>
      <c r="AP988" s="52"/>
      <c r="AQ988" s="52"/>
      <c r="AR988" s="52"/>
      <c r="AS988" s="52"/>
      <c r="AT988" s="52"/>
      <c r="AU988" s="52"/>
      <c r="AV988" s="52"/>
      <c r="AW988" s="52"/>
    </row>
    <row r="989" spans="1:49" x14ac:dyDescent="0.2">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c r="AA989" s="52"/>
      <c r="AB989" s="52"/>
      <c r="AC989" s="52"/>
      <c r="AD989" s="52"/>
      <c r="AE989" s="52"/>
      <c r="AF989" s="52"/>
      <c r="AG989" s="52"/>
      <c r="AH989" s="52"/>
      <c r="AI989" s="52"/>
      <c r="AJ989" s="52"/>
      <c r="AK989" s="52"/>
      <c r="AL989" s="52"/>
      <c r="AM989" s="52"/>
      <c r="AN989" s="52"/>
      <c r="AO989" s="52"/>
      <c r="AP989" s="52"/>
      <c r="AQ989" s="52"/>
      <c r="AR989" s="52"/>
      <c r="AS989" s="52"/>
      <c r="AT989" s="52"/>
      <c r="AU989" s="52"/>
      <c r="AV989" s="52"/>
      <c r="AW989" s="52"/>
    </row>
    <row r="990" spans="1:49" x14ac:dyDescent="0.2">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c r="AA990" s="52"/>
      <c r="AB990" s="52"/>
      <c r="AC990" s="52"/>
      <c r="AD990" s="52"/>
      <c r="AE990" s="52"/>
      <c r="AF990" s="52"/>
      <c r="AG990" s="52"/>
      <c r="AH990" s="52"/>
      <c r="AI990" s="52"/>
      <c r="AJ990" s="52"/>
      <c r="AK990" s="52"/>
      <c r="AL990" s="52"/>
      <c r="AM990" s="52"/>
      <c r="AN990" s="52"/>
      <c r="AO990" s="52"/>
      <c r="AP990" s="52"/>
      <c r="AQ990" s="52"/>
      <c r="AR990" s="52"/>
      <c r="AS990" s="52"/>
      <c r="AT990" s="52"/>
      <c r="AU990" s="52"/>
      <c r="AV990" s="52"/>
      <c r="AW990" s="52"/>
    </row>
    <row r="991" spans="1:49" x14ac:dyDescent="0.2">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c r="AA991" s="52"/>
      <c r="AB991" s="52"/>
      <c r="AC991" s="52"/>
      <c r="AD991" s="52"/>
      <c r="AE991" s="52"/>
      <c r="AF991" s="52"/>
      <c r="AG991" s="52"/>
      <c r="AH991" s="52"/>
      <c r="AI991" s="52"/>
      <c r="AJ991" s="52"/>
      <c r="AK991" s="52"/>
      <c r="AL991" s="52"/>
      <c r="AM991" s="52"/>
      <c r="AN991" s="52"/>
      <c r="AO991" s="52"/>
      <c r="AP991" s="52"/>
      <c r="AQ991" s="52"/>
      <c r="AR991" s="52"/>
      <c r="AS991" s="52"/>
      <c r="AT991" s="52"/>
      <c r="AU991" s="52"/>
      <c r="AV991" s="52"/>
      <c r="AW991" s="52"/>
    </row>
    <row r="992" spans="1:49" x14ac:dyDescent="0.2">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c r="AA992" s="52"/>
      <c r="AB992" s="52"/>
      <c r="AC992" s="52"/>
      <c r="AD992" s="52"/>
      <c r="AE992" s="52"/>
      <c r="AF992" s="52"/>
      <c r="AG992" s="52"/>
      <c r="AH992" s="52"/>
      <c r="AI992" s="52"/>
      <c r="AJ992" s="52"/>
      <c r="AK992" s="52"/>
      <c r="AL992" s="52"/>
      <c r="AM992" s="52"/>
      <c r="AN992" s="52"/>
      <c r="AO992" s="52"/>
      <c r="AP992" s="52"/>
      <c r="AQ992" s="52"/>
      <c r="AR992" s="52"/>
      <c r="AS992" s="52"/>
      <c r="AT992" s="52"/>
      <c r="AU992" s="52"/>
      <c r="AV992" s="52"/>
      <c r="AW992" s="52"/>
    </row>
    <row r="993" spans="1:49" x14ac:dyDescent="0.2">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c r="AA993" s="52"/>
      <c r="AB993" s="52"/>
      <c r="AC993" s="52"/>
      <c r="AD993" s="52"/>
      <c r="AE993" s="52"/>
      <c r="AF993" s="52"/>
      <c r="AG993" s="52"/>
      <c r="AH993" s="52"/>
      <c r="AI993" s="52"/>
      <c r="AJ993" s="52"/>
      <c r="AK993" s="52"/>
      <c r="AL993" s="52"/>
      <c r="AM993" s="52"/>
      <c r="AN993" s="52"/>
      <c r="AO993" s="52"/>
      <c r="AP993" s="52"/>
      <c r="AQ993" s="52"/>
      <c r="AR993" s="52"/>
      <c r="AS993" s="52"/>
      <c r="AT993" s="52"/>
      <c r="AU993" s="52"/>
      <c r="AV993" s="52"/>
      <c r="AW993" s="52"/>
    </row>
    <row r="994" spans="1:49" x14ac:dyDescent="0.2">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c r="AA994" s="52"/>
      <c r="AB994" s="52"/>
      <c r="AC994" s="52"/>
      <c r="AD994" s="52"/>
      <c r="AE994" s="52"/>
      <c r="AF994" s="52"/>
      <c r="AG994" s="52"/>
      <c r="AH994" s="52"/>
      <c r="AI994" s="52"/>
      <c r="AJ994" s="52"/>
      <c r="AK994" s="52"/>
      <c r="AL994" s="52"/>
      <c r="AM994" s="52"/>
      <c r="AN994" s="52"/>
      <c r="AO994" s="52"/>
      <c r="AP994" s="52"/>
      <c r="AQ994" s="52"/>
      <c r="AR994" s="52"/>
      <c r="AS994" s="52"/>
      <c r="AT994" s="52"/>
      <c r="AU994" s="52"/>
      <c r="AV994" s="52"/>
      <c r="AW994" s="52"/>
    </row>
    <row r="995" spans="1:49" x14ac:dyDescent="0.2">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c r="AA995" s="52"/>
      <c r="AB995" s="52"/>
      <c r="AC995" s="52"/>
      <c r="AD995" s="52"/>
      <c r="AE995" s="52"/>
      <c r="AF995" s="52"/>
      <c r="AG995" s="52"/>
      <c r="AH995" s="52"/>
      <c r="AI995" s="52"/>
      <c r="AJ995" s="52"/>
      <c r="AK995" s="52"/>
      <c r="AL995" s="52"/>
      <c r="AM995" s="52"/>
      <c r="AN995" s="52"/>
      <c r="AO995" s="52"/>
      <c r="AP995" s="52"/>
      <c r="AQ995" s="52"/>
      <c r="AR995" s="52"/>
      <c r="AS995" s="52"/>
      <c r="AT995" s="52"/>
      <c r="AU995" s="52"/>
      <c r="AV995" s="52"/>
      <c r="AW995" s="52"/>
    </row>
    <row r="996" spans="1:49" x14ac:dyDescent="0.2">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c r="AL996" s="52"/>
      <c r="AM996" s="52"/>
      <c r="AN996" s="52"/>
      <c r="AO996" s="52"/>
      <c r="AP996" s="52"/>
      <c r="AQ996" s="52"/>
      <c r="AR996" s="52"/>
      <c r="AS996" s="52"/>
      <c r="AT996" s="52"/>
      <c r="AU996" s="52"/>
      <c r="AV996" s="52"/>
      <c r="AW996" s="52"/>
    </row>
    <row r="997" spans="1:49" x14ac:dyDescent="0.2">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c r="AA997" s="52"/>
      <c r="AB997" s="52"/>
      <c r="AC997" s="52"/>
      <c r="AD997" s="52"/>
      <c r="AE997" s="52"/>
      <c r="AF997" s="52"/>
      <c r="AG997" s="52"/>
      <c r="AH997" s="52"/>
      <c r="AI997" s="52"/>
      <c r="AJ997" s="52"/>
      <c r="AK997" s="52"/>
      <c r="AL997" s="52"/>
      <c r="AM997" s="52"/>
      <c r="AN997" s="52"/>
      <c r="AO997" s="52"/>
      <c r="AP997" s="52"/>
      <c r="AQ997" s="52"/>
      <c r="AR997" s="52"/>
      <c r="AS997" s="52"/>
      <c r="AT997" s="52"/>
      <c r="AU997" s="52"/>
      <c r="AV997" s="52"/>
      <c r="AW997" s="52"/>
    </row>
    <row r="998" spans="1:49" x14ac:dyDescent="0.2">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c r="AA998" s="52"/>
      <c r="AB998" s="52"/>
      <c r="AC998" s="52"/>
      <c r="AD998" s="52"/>
      <c r="AE998" s="52"/>
      <c r="AF998" s="52"/>
      <c r="AG998" s="52"/>
      <c r="AH998" s="52"/>
      <c r="AI998" s="52"/>
      <c r="AJ998" s="52"/>
      <c r="AK998" s="52"/>
      <c r="AL998" s="52"/>
      <c r="AM998" s="52"/>
      <c r="AN998" s="52"/>
      <c r="AO998" s="52"/>
      <c r="AP998" s="52"/>
      <c r="AQ998" s="52"/>
      <c r="AR998" s="52"/>
      <c r="AS998" s="52"/>
      <c r="AT998" s="52"/>
      <c r="AU998" s="52"/>
      <c r="AV998" s="52"/>
      <c r="AW998" s="52"/>
    </row>
    <row r="999" spans="1:49" x14ac:dyDescent="0.2">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c r="AA999" s="52"/>
      <c r="AB999" s="52"/>
      <c r="AC999" s="52"/>
      <c r="AD999" s="52"/>
      <c r="AE999" s="52"/>
      <c r="AF999" s="52"/>
      <c r="AG999" s="52"/>
      <c r="AH999" s="52"/>
      <c r="AI999" s="52"/>
      <c r="AJ999" s="52"/>
      <c r="AK999" s="52"/>
      <c r="AL999" s="52"/>
      <c r="AM999" s="52"/>
      <c r="AN999" s="52"/>
      <c r="AO999" s="52"/>
      <c r="AP999" s="52"/>
      <c r="AQ999" s="52"/>
      <c r="AR999" s="52"/>
      <c r="AS999" s="52"/>
      <c r="AT999" s="52"/>
      <c r="AU999" s="52"/>
      <c r="AV999" s="52"/>
      <c r="AW999" s="52"/>
    </row>
    <row r="1000" spans="1:49" x14ac:dyDescent="0.2">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c r="AA1000" s="52"/>
      <c r="AB1000" s="52"/>
      <c r="AC1000" s="52"/>
      <c r="AD1000" s="52"/>
      <c r="AE1000" s="52"/>
      <c r="AF1000" s="52"/>
      <c r="AG1000" s="52"/>
      <c r="AH1000" s="52"/>
      <c r="AI1000" s="52"/>
      <c r="AJ1000" s="52"/>
      <c r="AK1000" s="52"/>
      <c r="AL1000" s="52"/>
      <c r="AM1000" s="52"/>
      <c r="AN1000" s="52"/>
      <c r="AO1000" s="52"/>
      <c r="AP1000" s="52"/>
      <c r="AQ1000" s="52"/>
      <c r="AR1000" s="52"/>
      <c r="AS1000" s="52"/>
      <c r="AT1000" s="52"/>
      <c r="AU1000" s="52"/>
      <c r="AV1000" s="52"/>
      <c r="AW1000" s="52"/>
    </row>
    <row r="1001" spans="1:49" x14ac:dyDescent="0.2">
      <c r="A1001" s="52"/>
      <c r="B1001" s="52"/>
      <c r="C1001" s="52"/>
      <c r="D1001" s="52"/>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row>
    <row r="1002" spans="1:49" x14ac:dyDescent="0.2">
      <c r="A1002" s="52"/>
      <c r="B1002" s="52"/>
      <c r="C1002" s="52"/>
      <c r="D1002" s="52"/>
      <c r="E1002" s="52"/>
      <c r="F1002" s="52"/>
      <c r="G1002" s="52"/>
      <c r="H1002" s="52"/>
      <c r="I1002" s="52"/>
      <c r="J1002" s="52"/>
      <c r="K1002" s="52"/>
      <c r="L1002" s="52"/>
      <c r="M1002" s="52"/>
      <c r="N1002" s="52"/>
      <c r="O1002" s="52"/>
      <c r="P1002" s="52"/>
      <c r="Q1002" s="52"/>
      <c r="R1002" s="52"/>
      <c r="S1002" s="52"/>
      <c r="T1002" s="52"/>
      <c r="U1002" s="52"/>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row>
    <row r="1003" spans="1:49" x14ac:dyDescent="0.2">
      <c r="A1003" s="52"/>
      <c r="B1003" s="52"/>
      <c r="C1003" s="52"/>
      <c r="D1003" s="52"/>
      <c r="E1003" s="52"/>
      <c r="F1003" s="52"/>
      <c r="G1003" s="52"/>
      <c r="H1003" s="52"/>
      <c r="I1003" s="52"/>
      <c r="J1003" s="52"/>
      <c r="K1003" s="52"/>
      <c r="L1003" s="52"/>
      <c r="M1003" s="52"/>
      <c r="N1003" s="52"/>
      <c r="O1003" s="52"/>
      <c r="P1003" s="52"/>
      <c r="Q1003" s="52"/>
      <c r="R1003" s="52"/>
      <c r="S1003" s="52"/>
      <c r="T1003" s="52"/>
      <c r="U1003" s="52"/>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row>
    <row r="1004" spans="1:49" x14ac:dyDescent="0.2">
      <c r="A1004" s="52"/>
      <c r="B1004" s="52"/>
      <c r="C1004" s="52"/>
      <c r="D1004" s="52"/>
      <c r="E1004" s="52"/>
      <c r="F1004" s="52"/>
      <c r="G1004" s="52"/>
      <c r="H1004" s="52"/>
      <c r="I1004" s="52"/>
      <c r="J1004" s="52"/>
      <c r="K1004" s="52"/>
      <c r="L1004" s="52"/>
      <c r="M1004" s="52"/>
      <c r="N1004" s="52"/>
      <c r="O1004" s="52"/>
      <c r="P1004" s="52"/>
      <c r="Q1004" s="52"/>
      <c r="R1004" s="52"/>
      <c r="S1004" s="52"/>
      <c r="T1004" s="52"/>
      <c r="U1004" s="52"/>
      <c r="V1004" s="52"/>
      <c r="W1004" s="52"/>
      <c r="X1004" s="52"/>
      <c r="Y1004" s="52"/>
      <c r="Z1004" s="52"/>
      <c r="AA1004" s="52"/>
      <c r="AB1004" s="52"/>
      <c r="AC1004" s="52"/>
      <c r="AD1004" s="52"/>
      <c r="AE1004" s="52"/>
      <c r="AF1004" s="52"/>
      <c r="AG1004" s="52"/>
      <c r="AH1004" s="52"/>
      <c r="AI1004" s="52"/>
      <c r="AJ1004" s="52"/>
      <c r="AK1004" s="52"/>
      <c r="AL1004" s="52"/>
      <c r="AM1004" s="52"/>
      <c r="AN1004" s="52"/>
      <c r="AO1004" s="52"/>
      <c r="AP1004" s="52"/>
      <c r="AQ1004" s="52"/>
      <c r="AR1004" s="52"/>
      <c r="AS1004" s="52"/>
      <c r="AT1004" s="52"/>
      <c r="AU1004" s="52"/>
      <c r="AV1004" s="52"/>
      <c r="AW1004" s="52"/>
    </row>
    <row r="1005" spans="1:49" x14ac:dyDescent="0.2">
      <c r="A1005" s="52"/>
      <c r="B1005" s="52"/>
      <c r="C1005" s="52"/>
      <c r="D1005" s="52"/>
      <c r="E1005" s="52"/>
      <c r="F1005" s="52"/>
      <c r="G1005" s="52"/>
      <c r="H1005" s="52"/>
      <c r="I1005" s="52"/>
      <c r="J1005" s="52"/>
      <c r="K1005" s="52"/>
      <c r="L1005" s="52"/>
      <c r="M1005" s="52"/>
      <c r="N1005" s="52"/>
      <c r="O1005" s="52"/>
      <c r="P1005" s="52"/>
      <c r="Q1005" s="52"/>
      <c r="R1005" s="52"/>
      <c r="S1005" s="52"/>
      <c r="T1005" s="52"/>
      <c r="U1005" s="52"/>
      <c r="V1005" s="52"/>
      <c r="W1005" s="52"/>
      <c r="X1005" s="52"/>
      <c r="Y1005" s="52"/>
      <c r="Z1005" s="52"/>
      <c r="AA1005" s="52"/>
      <c r="AB1005" s="52"/>
      <c r="AC1005" s="52"/>
      <c r="AD1005" s="52"/>
      <c r="AE1005" s="52"/>
      <c r="AF1005" s="52"/>
      <c r="AG1005" s="52"/>
      <c r="AH1005" s="52"/>
      <c r="AI1005" s="52"/>
      <c r="AJ1005" s="52"/>
      <c r="AK1005" s="52"/>
      <c r="AL1005" s="52"/>
      <c r="AM1005" s="52"/>
      <c r="AN1005" s="52"/>
      <c r="AO1005" s="52"/>
      <c r="AP1005" s="52"/>
      <c r="AQ1005" s="52"/>
      <c r="AR1005" s="52"/>
      <c r="AS1005" s="52"/>
      <c r="AT1005" s="52"/>
      <c r="AU1005" s="52"/>
      <c r="AV1005" s="52"/>
      <c r="AW1005" s="52"/>
    </row>
    <row r="1006" spans="1:49" x14ac:dyDescent="0.2">
      <c r="A1006" s="52"/>
      <c r="B1006" s="52"/>
      <c r="C1006" s="52"/>
      <c r="D1006" s="52"/>
      <c r="E1006" s="52"/>
      <c r="F1006" s="52"/>
      <c r="G1006" s="52"/>
      <c r="H1006" s="52"/>
      <c r="I1006" s="52"/>
      <c r="J1006" s="52"/>
      <c r="K1006" s="52"/>
      <c r="L1006" s="52"/>
      <c r="M1006" s="52"/>
      <c r="N1006" s="52"/>
      <c r="O1006" s="52"/>
      <c r="P1006" s="52"/>
      <c r="Q1006" s="52"/>
      <c r="R1006" s="52"/>
      <c r="S1006" s="52"/>
      <c r="T1006" s="52"/>
      <c r="U1006" s="52"/>
      <c r="V1006" s="52"/>
      <c r="W1006" s="52"/>
      <c r="X1006" s="52"/>
      <c r="Y1006" s="52"/>
      <c r="Z1006" s="52"/>
      <c r="AA1006" s="52"/>
      <c r="AB1006" s="52"/>
      <c r="AC1006" s="52"/>
      <c r="AD1006" s="52"/>
      <c r="AE1006" s="52"/>
      <c r="AF1006" s="52"/>
      <c r="AG1006" s="52"/>
      <c r="AH1006" s="52"/>
      <c r="AI1006" s="52"/>
      <c r="AJ1006" s="52"/>
      <c r="AK1006" s="52"/>
      <c r="AL1006" s="52"/>
      <c r="AM1006" s="52"/>
      <c r="AN1006" s="52"/>
      <c r="AO1006" s="52"/>
      <c r="AP1006" s="52"/>
      <c r="AQ1006" s="52"/>
      <c r="AR1006" s="52"/>
      <c r="AS1006" s="52"/>
      <c r="AT1006" s="52"/>
      <c r="AU1006" s="52"/>
      <c r="AV1006" s="52"/>
      <c r="AW1006" s="52"/>
    </row>
    <row r="1007" spans="1:49" x14ac:dyDescent="0.2">
      <c r="A1007" s="52"/>
      <c r="B1007" s="52"/>
      <c r="C1007" s="52"/>
      <c r="D1007" s="52"/>
      <c r="E1007" s="52"/>
      <c r="F1007" s="52"/>
      <c r="G1007" s="52"/>
      <c r="H1007" s="52"/>
      <c r="I1007" s="52"/>
      <c r="J1007" s="52"/>
      <c r="K1007" s="52"/>
      <c r="L1007" s="52"/>
      <c r="M1007" s="52"/>
      <c r="N1007" s="52"/>
      <c r="O1007" s="52"/>
      <c r="P1007" s="52"/>
      <c r="Q1007" s="52"/>
      <c r="R1007" s="52"/>
      <c r="S1007" s="52"/>
      <c r="T1007" s="52"/>
      <c r="U1007" s="52"/>
      <c r="V1007" s="52"/>
      <c r="W1007" s="52"/>
      <c r="X1007" s="52"/>
      <c r="Y1007" s="52"/>
      <c r="Z1007" s="52"/>
      <c r="AA1007" s="52"/>
      <c r="AB1007" s="52"/>
      <c r="AC1007" s="52"/>
      <c r="AD1007" s="52"/>
      <c r="AE1007" s="52"/>
      <c r="AF1007" s="52"/>
      <c r="AG1007" s="52"/>
      <c r="AH1007" s="52"/>
      <c r="AI1007" s="52"/>
      <c r="AJ1007" s="52"/>
      <c r="AK1007" s="52"/>
      <c r="AL1007" s="52"/>
      <c r="AM1007" s="52"/>
      <c r="AN1007" s="52"/>
      <c r="AO1007" s="52"/>
      <c r="AP1007" s="52"/>
      <c r="AQ1007" s="52"/>
      <c r="AR1007" s="52"/>
      <c r="AS1007" s="52"/>
      <c r="AT1007" s="52"/>
      <c r="AU1007" s="52"/>
      <c r="AV1007" s="52"/>
      <c r="AW1007" s="52"/>
    </row>
    <row r="1008" spans="1:49" x14ac:dyDescent="0.2">
      <c r="A1008" s="52"/>
      <c r="B1008" s="52"/>
      <c r="C1008" s="52"/>
      <c r="D1008" s="52"/>
      <c r="E1008" s="52"/>
      <c r="F1008" s="52"/>
      <c r="G1008" s="52"/>
      <c r="H1008" s="52"/>
      <c r="I1008" s="52"/>
      <c r="J1008" s="52"/>
      <c r="K1008" s="52"/>
      <c r="L1008" s="52"/>
      <c r="M1008" s="52"/>
      <c r="N1008" s="52"/>
      <c r="O1008" s="52"/>
      <c r="P1008" s="52"/>
      <c r="Q1008" s="52"/>
      <c r="R1008" s="52"/>
      <c r="S1008" s="52"/>
      <c r="T1008" s="52"/>
      <c r="U1008" s="52"/>
      <c r="V1008" s="52"/>
      <c r="W1008" s="52"/>
      <c r="X1008" s="52"/>
      <c r="Y1008" s="52"/>
      <c r="Z1008" s="52"/>
      <c r="AA1008" s="52"/>
      <c r="AB1008" s="52"/>
      <c r="AC1008" s="52"/>
      <c r="AD1008" s="52"/>
      <c r="AE1008" s="52"/>
      <c r="AF1008" s="52"/>
      <c r="AG1008" s="52"/>
      <c r="AH1008" s="52"/>
      <c r="AI1008" s="52"/>
      <c r="AJ1008" s="52"/>
      <c r="AK1008" s="52"/>
      <c r="AL1008" s="52"/>
      <c r="AM1008" s="52"/>
      <c r="AN1008" s="52"/>
      <c r="AO1008" s="52"/>
      <c r="AP1008" s="52"/>
      <c r="AQ1008" s="52"/>
      <c r="AR1008" s="52"/>
      <c r="AS1008" s="52"/>
      <c r="AT1008" s="52"/>
      <c r="AU1008" s="52"/>
      <c r="AV1008" s="52"/>
      <c r="AW1008" s="52"/>
    </row>
    <row r="1009" spans="1:49" x14ac:dyDescent="0.2">
      <c r="A1009" s="52"/>
      <c r="B1009" s="52"/>
      <c r="C1009" s="52"/>
      <c r="D1009" s="52"/>
      <c r="E1009" s="52"/>
      <c r="F1009" s="52"/>
      <c r="G1009" s="52"/>
      <c r="H1009" s="52"/>
      <c r="I1009" s="52"/>
      <c r="J1009" s="52"/>
      <c r="K1009" s="52"/>
      <c r="L1009" s="52"/>
      <c r="M1009" s="52"/>
      <c r="N1009" s="52"/>
      <c r="O1009" s="52"/>
      <c r="P1009" s="52"/>
      <c r="Q1009" s="52"/>
      <c r="R1009" s="52"/>
      <c r="S1009" s="52"/>
      <c r="T1009" s="52"/>
      <c r="U1009" s="52"/>
      <c r="V1009" s="52"/>
      <c r="W1009" s="52"/>
      <c r="X1009" s="52"/>
      <c r="Y1009" s="52"/>
      <c r="Z1009" s="52"/>
      <c r="AA1009" s="52"/>
      <c r="AB1009" s="52"/>
      <c r="AC1009" s="52"/>
      <c r="AD1009" s="52"/>
      <c r="AE1009" s="52"/>
      <c r="AF1009" s="52"/>
      <c r="AG1009" s="52"/>
      <c r="AH1009" s="52"/>
      <c r="AI1009" s="52"/>
      <c r="AJ1009" s="52"/>
      <c r="AK1009" s="52"/>
      <c r="AL1009" s="52"/>
      <c r="AM1009" s="52"/>
      <c r="AN1009" s="52"/>
      <c r="AO1009" s="52"/>
      <c r="AP1009" s="52"/>
      <c r="AQ1009" s="52"/>
      <c r="AR1009" s="52"/>
      <c r="AS1009" s="52"/>
      <c r="AT1009" s="52"/>
      <c r="AU1009" s="52"/>
      <c r="AV1009" s="52"/>
      <c r="AW1009" s="52"/>
    </row>
    <row r="1010" spans="1:49" x14ac:dyDescent="0.2">
      <c r="A1010" s="52"/>
      <c r="B1010" s="52"/>
      <c r="C1010" s="52"/>
      <c r="D1010" s="52"/>
      <c r="E1010" s="52"/>
      <c r="F1010" s="52"/>
      <c r="G1010" s="52"/>
      <c r="H1010" s="52"/>
      <c r="I1010" s="52"/>
      <c r="J1010" s="52"/>
      <c r="K1010" s="52"/>
      <c r="L1010" s="52"/>
      <c r="M1010" s="52"/>
      <c r="N1010" s="52"/>
      <c r="O1010" s="52"/>
      <c r="P1010" s="52"/>
      <c r="Q1010" s="52"/>
      <c r="R1010" s="52"/>
      <c r="S1010" s="52"/>
      <c r="T1010" s="52"/>
      <c r="U1010" s="52"/>
      <c r="V1010" s="52"/>
      <c r="W1010" s="52"/>
      <c r="X1010" s="52"/>
      <c r="Y1010" s="52"/>
      <c r="Z1010" s="52"/>
      <c r="AA1010" s="52"/>
      <c r="AB1010" s="52"/>
      <c r="AC1010" s="52"/>
      <c r="AD1010" s="52"/>
      <c r="AE1010" s="52"/>
      <c r="AF1010" s="52"/>
      <c r="AG1010" s="52"/>
      <c r="AH1010" s="52"/>
      <c r="AI1010" s="52"/>
      <c r="AJ1010" s="52"/>
      <c r="AK1010" s="52"/>
      <c r="AL1010" s="52"/>
      <c r="AM1010" s="52"/>
      <c r="AN1010" s="52"/>
      <c r="AO1010" s="52"/>
      <c r="AP1010" s="52"/>
      <c r="AQ1010" s="52"/>
      <c r="AR1010" s="52"/>
      <c r="AS1010" s="52"/>
      <c r="AT1010" s="52"/>
      <c r="AU1010" s="52"/>
      <c r="AV1010" s="52"/>
      <c r="AW1010" s="52"/>
    </row>
    <row r="1011" spans="1:49" x14ac:dyDescent="0.2">
      <c r="A1011" s="52"/>
      <c r="B1011" s="52"/>
      <c r="C1011" s="52"/>
      <c r="D1011" s="52"/>
      <c r="E1011" s="52"/>
      <c r="F1011" s="52"/>
      <c r="G1011" s="52"/>
      <c r="H1011" s="52"/>
      <c r="I1011" s="52"/>
      <c r="J1011" s="52"/>
      <c r="K1011" s="52"/>
      <c r="L1011" s="52"/>
      <c r="M1011" s="52"/>
      <c r="N1011" s="52"/>
      <c r="O1011" s="52"/>
      <c r="P1011" s="52"/>
      <c r="Q1011" s="52"/>
      <c r="R1011" s="52"/>
      <c r="S1011" s="52"/>
      <c r="T1011" s="52"/>
      <c r="U1011" s="52"/>
      <c r="V1011" s="52"/>
      <c r="W1011" s="52"/>
      <c r="X1011" s="52"/>
      <c r="Y1011" s="52"/>
      <c r="Z1011" s="52"/>
      <c r="AA1011" s="52"/>
      <c r="AB1011" s="52"/>
      <c r="AC1011" s="52"/>
      <c r="AD1011" s="52"/>
      <c r="AE1011" s="52"/>
      <c r="AF1011" s="52"/>
      <c r="AG1011" s="52"/>
      <c r="AH1011" s="52"/>
      <c r="AI1011" s="52"/>
      <c r="AJ1011" s="52"/>
      <c r="AK1011" s="52"/>
      <c r="AL1011" s="52"/>
      <c r="AM1011" s="52"/>
      <c r="AN1011" s="52"/>
      <c r="AO1011" s="52"/>
      <c r="AP1011" s="52"/>
      <c r="AQ1011" s="52"/>
      <c r="AR1011" s="52"/>
      <c r="AS1011" s="52"/>
      <c r="AT1011" s="52"/>
      <c r="AU1011" s="52"/>
      <c r="AV1011" s="52"/>
      <c r="AW1011" s="52"/>
    </row>
    <row r="1012" spans="1:49" x14ac:dyDescent="0.2">
      <c r="A1012" s="52"/>
      <c r="B1012" s="52"/>
      <c r="C1012" s="52"/>
      <c r="D1012" s="52"/>
      <c r="E1012" s="52"/>
      <c r="F1012" s="52"/>
      <c r="G1012" s="52"/>
      <c r="H1012" s="52"/>
      <c r="I1012" s="52"/>
      <c r="J1012" s="52"/>
      <c r="K1012" s="52"/>
      <c r="L1012" s="52"/>
      <c r="M1012" s="52"/>
      <c r="N1012" s="52"/>
      <c r="O1012" s="52"/>
      <c r="P1012" s="52"/>
      <c r="Q1012" s="52"/>
      <c r="R1012" s="52"/>
      <c r="S1012" s="52"/>
      <c r="T1012" s="52"/>
      <c r="U1012" s="52"/>
      <c r="V1012" s="52"/>
      <c r="W1012" s="52"/>
      <c r="X1012" s="52"/>
      <c r="Y1012" s="52"/>
      <c r="Z1012" s="52"/>
      <c r="AA1012" s="52"/>
      <c r="AB1012" s="52"/>
      <c r="AC1012" s="52"/>
      <c r="AD1012" s="52"/>
      <c r="AE1012" s="52"/>
      <c r="AF1012" s="52"/>
      <c r="AG1012" s="52"/>
      <c r="AH1012" s="52"/>
      <c r="AI1012" s="52"/>
      <c r="AJ1012" s="52"/>
      <c r="AK1012" s="52"/>
      <c r="AL1012" s="52"/>
      <c r="AM1012" s="52"/>
      <c r="AN1012" s="52"/>
      <c r="AO1012" s="52"/>
      <c r="AP1012" s="52"/>
      <c r="AQ1012" s="52"/>
      <c r="AR1012" s="52"/>
      <c r="AS1012" s="52"/>
      <c r="AT1012" s="52"/>
      <c r="AU1012" s="52"/>
      <c r="AV1012" s="52"/>
      <c r="AW1012" s="52"/>
    </row>
    <row r="1013" spans="1:49" x14ac:dyDescent="0.2">
      <c r="A1013" s="52"/>
      <c r="B1013" s="52"/>
      <c r="C1013" s="52"/>
      <c r="D1013" s="52"/>
      <c r="E1013" s="52"/>
      <c r="F1013" s="52"/>
      <c r="G1013" s="52"/>
      <c r="H1013" s="52"/>
      <c r="I1013" s="52"/>
      <c r="J1013" s="52"/>
      <c r="K1013" s="52"/>
      <c r="L1013" s="52"/>
      <c r="M1013" s="52"/>
      <c r="N1013" s="52"/>
      <c r="O1013" s="52"/>
      <c r="P1013" s="52"/>
      <c r="Q1013" s="52"/>
      <c r="R1013" s="52"/>
      <c r="S1013" s="52"/>
      <c r="T1013" s="52"/>
      <c r="U1013" s="52"/>
      <c r="V1013" s="52"/>
      <c r="W1013" s="52"/>
      <c r="X1013" s="52"/>
      <c r="Y1013" s="52"/>
      <c r="Z1013" s="52"/>
      <c r="AA1013" s="52"/>
      <c r="AB1013" s="52"/>
      <c r="AC1013" s="52"/>
      <c r="AD1013" s="52"/>
      <c r="AE1013" s="52"/>
      <c r="AF1013" s="52"/>
      <c r="AG1013" s="52"/>
      <c r="AH1013" s="52"/>
      <c r="AI1013" s="52"/>
      <c r="AJ1013" s="52"/>
      <c r="AK1013" s="52"/>
      <c r="AL1013" s="52"/>
      <c r="AM1013" s="52"/>
      <c r="AN1013" s="52"/>
      <c r="AO1013" s="52"/>
      <c r="AP1013" s="52"/>
      <c r="AQ1013" s="52"/>
      <c r="AR1013" s="52"/>
      <c r="AS1013" s="52"/>
      <c r="AT1013" s="52"/>
      <c r="AU1013" s="52"/>
      <c r="AV1013" s="52"/>
      <c r="AW1013" s="52"/>
    </row>
    <row r="1014" spans="1:49" x14ac:dyDescent="0.2">
      <c r="A1014" s="52"/>
      <c r="B1014" s="52"/>
      <c r="C1014" s="52"/>
      <c r="D1014" s="52"/>
      <c r="E1014" s="52"/>
      <c r="F1014" s="52"/>
      <c r="G1014" s="52"/>
      <c r="H1014" s="52"/>
      <c r="I1014" s="52"/>
      <c r="J1014" s="52"/>
      <c r="K1014" s="52"/>
      <c r="L1014" s="52"/>
      <c r="M1014" s="52"/>
      <c r="N1014" s="52"/>
      <c r="O1014" s="52"/>
      <c r="P1014" s="52"/>
      <c r="Q1014" s="52"/>
      <c r="R1014" s="52"/>
      <c r="S1014" s="52"/>
      <c r="T1014" s="52"/>
      <c r="U1014" s="52"/>
      <c r="V1014" s="52"/>
      <c r="W1014" s="52"/>
      <c r="X1014" s="52"/>
      <c r="Y1014" s="52"/>
      <c r="Z1014" s="52"/>
      <c r="AA1014" s="52"/>
      <c r="AB1014" s="52"/>
      <c r="AC1014" s="52"/>
      <c r="AD1014" s="52"/>
      <c r="AE1014" s="52"/>
      <c r="AF1014" s="52"/>
      <c r="AG1014" s="52"/>
      <c r="AH1014" s="52"/>
      <c r="AI1014" s="52"/>
      <c r="AJ1014" s="52"/>
      <c r="AK1014" s="52"/>
      <c r="AL1014" s="52"/>
      <c r="AM1014" s="52"/>
      <c r="AN1014" s="52"/>
      <c r="AO1014" s="52"/>
      <c r="AP1014" s="52"/>
      <c r="AQ1014" s="52"/>
      <c r="AR1014" s="52"/>
      <c r="AS1014" s="52"/>
      <c r="AT1014" s="52"/>
      <c r="AU1014" s="52"/>
      <c r="AV1014" s="52"/>
      <c r="AW1014" s="52"/>
    </row>
    <row r="1015" spans="1:49" x14ac:dyDescent="0.2">
      <c r="A1015" s="52"/>
      <c r="B1015" s="52"/>
      <c r="C1015" s="52"/>
      <c r="D1015" s="52"/>
      <c r="E1015" s="52"/>
      <c r="F1015" s="52"/>
      <c r="G1015" s="52"/>
      <c r="H1015" s="52"/>
      <c r="I1015" s="52"/>
      <c r="J1015" s="52"/>
      <c r="K1015" s="52"/>
      <c r="L1015" s="52"/>
      <c r="M1015" s="52"/>
      <c r="N1015" s="52"/>
      <c r="O1015" s="52"/>
      <c r="P1015" s="52"/>
      <c r="Q1015" s="52"/>
      <c r="R1015" s="52"/>
      <c r="S1015" s="52"/>
      <c r="T1015" s="52"/>
      <c r="U1015" s="52"/>
      <c r="V1015" s="52"/>
      <c r="W1015" s="52"/>
      <c r="X1015" s="52"/>
      <c r="Y1015" s="52"/>
      <c r="Z1015" s="52"/>
      <c r="AA1015" s="52"/>
      <c r="AB1015" s="52"/>
      <c r="AC1015" s="52"/>
      <c r="AD1015" s="52"/>
      <c r="AE1015" s="52"/>
      <c r="AF1015" s="52"/>
      <c r="AG1015" s="52"/>
      <c r="AH1015" s="52"/>
      <c r="AI1015" s="52"/>
      <c r="AJ1015" s="52"/>
      <c r="AK1015" s="52"/>
      <c r="AL1015" s="52"/>
      <c r="AM1015" s="52"/>
      <c r="AN1015" s="52"/>
      <c r="AO1015" s="52"/>
      <c r="AP1015" s="52"/>
      <c r="AQ1015" s="52"/>
      <c r="AR1015" s="52"/>
      <c r="AS1015" s="52"/>
      <c r="AT1015" s="52"/>
      <c r="AU1015" s="52"/>
      <c r="AV1015" s="52"/>
      <c r="AW1015" s="52"/>
    </row>
    <row r="1016" spans="1:49" x14ac:dyDescent="0.2">
      <c r="A1016" s="52"/>
      <c r="B1016" s="52"/>
      <c r="C1016" s="52"/>
      <c r="D1016" s="52"/>
      <c r="E1016" s="52"/>
      <c r="F1016" s="52"/>
      <c r="G1016" s="52"/>
      <c r="H1016" s="52"/>
      <c r="I1016" s="52"/>
      <c r="J1016" s="52"/>
      <c r="K1016" s="52"/>
      <c r="L1016" s="52"/>
      <c r="M1016" s="52"/>
      <c r="N1016" s="52"/>
      <c r="O1016" s="52"/>
      <c r="P1016" s="52"/>
      <c r="Q1016" s="52"/>
      <c r="R1016" s="52"/>
      <c r="S1016" s="52"/>
      <c r="T1016" s="52"/>
      <c r="U1016" s="52"/>
      <c r="V1016" s="52"/>
      <c r="W1016" s="52"/>
      <c r="X1016" s="52"/>
      <c r="Y1016" s="52"/>
      <c r="Z1016" s="52"/>
      <c r="AA1016" s="52"/>
      <c r="AB1016" s="52"/>
      <c r="AC1016" s="52"/>
      <c r="AD1016" s="52"/>
      <c r="AE1016" s="52"/>
      <c r="AF1016" s="52"/>
      <c r="AG1016" s="52"/>
      <c r="AH1016" s="52"/>
      <c r="AI1016" s="52"/>
      <c r="AJ1016" s="52"/>
      <c r="AK1016" s="52"/>
      <c r="AL1016" s="52"/>
      <c r="AM1016" s="52"/>
      <c r="AN1016" s="52"/>
      <c r="AO1016" s="52"/>
      <c r="AP1016" s="52"/>
      <c r="AQ1016" s="52"/>
      <c r="AR1016" s="52"/>
      <c r="AS1016" s="52"/>
      <c r="AT1016" s="52"/>
      <c r="AU1016" s="52"/>
      <c r="AV1016" s="52"/>
      <c r="AW1016" s="52"/>
    </row>
    <row r="1017" spans="1:49" x14ac:dyDescent="0.2">
      <c r="A1017" s="52"/>
      <c r="B1017" s="52"/>
      <c r="C1017" s="52"/>
      <c r="D1017" s="52"/>
      <c r="E1017" s="52"/>
      <c r="F1017" s="52"/>
      <c r="G1017" s="52"/>
      <c r="H1017" s="52"/>
      <c r="I1017" s="52"/>
      <c r="J1017" s="52"/>
      <c r="K1017" s="52"/>
      <c r="L1017" s="52"/>
      <c r="M1017" s="52"/>
      <c r="N1017" s="52"/>
      <c r="O1017" s="52"/>
      <c r="P1017" s="52"/>
      <c r="Q1017" s="52"/>
      <c r="R1017" s="52"/>
      <c r="S1017" s="52"/>
      <c r="T1017" s="52"/>
      <c r="U1017" s="52"/>
      <c r="V1017" s="52"/>
      <c r="W1017" s="52"/>
      <c r="X1017" s="52"/>
      <c r="Y1017" s="52"/>
      <c r="Z1017" s="52"/>
      <c r="AA1017" s="52"/>
      <c r="AB1017" s="52"/>
      <c r="AC1017" s="52"/>
      <c r="AD1017" s="52"/>
      <c r="AE1017" s="52"/>
      <c r="AF1017" s="52"/>
      <c r="AG1017" s="52"/>
      <c r="AH1017" s="52"/>
      <c r="AI1017" s="52"/>
      <c r="AJ1017" s="52"/>
      <c r="AK1017" s="52"/>
      <c r="AL1017" s="52"/>
      <c r="AM1017" s="52"/>
      <c r="AN1017" s="52"/>
      <c r="AO1017" s="52"/>
      <c r="AP1017" s="52"/>
      <c r="AQ1017" s="52"/>
      <c r="AR1017" s="52"/>
      <c r="AS1017" s="52"/>
      <c r="AT1017" s="52"/>
      <c r="AU1017" s="52"/>
      <c r="AV1017" s="52"/>
      <c r="AW1017" s="52"/>
    </row>
    <row r="1018" spans="1:49" x14ac:dyDescent="0.2">
      <c r="A1018" s="52"/>
      <c r="B1018" s="52"/>
      <c r="C1018" s="52"/>
      <c r="D1018" s="52"/>
      <c r="E1018" s="52"/>
      <c r="F1018" s="52"/>
      <c r="G1018" s="52"/>
      <c r="H1018" s="52"/>
      <c r="I1018" s="52"/>
      <c r="J1018" s="52"/>
      <c r="K1018" s="52"/>
      <c r="L1018" s="52"/>
      <c r="M1018" s="52"/>
      <c r="N1018" s="52"/>
      <c r="O1018" s="52"/>
      <c r="P1018" s="52"/>
      <c r="Q1018" s="52"/>
      <c r="R1018" s="52"/>
      <c r="S1018" s="52"/>
      <c r="T1018" s="52"/>
      <c r="U1018" s="52"/>
      <c r="V1018" s="52"/>
      <c r="W1018" s="52"/>
      <c r="X1018" s="52"/>
      <c r="Y1018" s="52"/>
      <c r="Z1018" s="52"/>
      <c r="AA1018" s="52"/>
      <c r="AB1018" s="52"/>
      <c r="AC1018" s="52"/>
      <c r="AD1018" s="52"/>
      <c r="AE1018" s="52"/>
      <c r="AF1018" s="52"/>
      <c r="AG1018" s="52"/>
      <c r="AH1018" s="52"/>
      <c r="AI1018" s="52"/>
      <c r="AJ1018" s="52"/>
      <c r="AK1018" s="52"/>
      <c r="AL1018" s="52"/>
      <c r="AM1018" s="52"/>
      <c r="AN1018" s="52"/>
      <c r="AO1018" s="52"/>
      <c r="AP1018" s="52"/>
      <c r="AQ1018" s="52"/>
      <c r="AR1018" s="52"/>
      <c r="AS1018" s="52"/>
      <c r="AT1018" s="52"/>
      <c r="AU1018" s="52"/>
      <c r="AV1018" s="52"/>
      <c r="AW1018" s="52"/>
    </row>
    <row r="1019" spans="1:49" x14ac:dyDescent="0.2">
      <c r="A1019" s="52"/>
      <c r="B1019" s="52"/>
      <c r="C1019" s="52"/>
      <c r="D1019" s="52"/>
      <c r="E1019" s="52"/>
      <c r="F1019" s="52"/>
      <c r="G1019" s="52"/>
      <c r="H1019" s="52"/>
      <c r="I1019" s="52"/>
      <c r="J1019" s="52"/>
      <c r="K1019" s="52"/>
      <c r="L1019" s="52"/>
      <c r="M1019" s="52"/>
      <c r="N1019" s="52"/>
      <c r="O1019" s="52"/>
      <c r="P1019" s="52"/>
      <c r="Q1019" s="52"/>
      <c r="R1019" s="52"/>
      <c r="S1019" s="52"/>
      <c r="T1019" s="52"/>
      <c r="U1019" s="52"/>
      <c r="V1019" s="52"/>
      <c r="W1019" s="52"/>
      <c r="X1019" s="52"/>
      <c r="Y1019" s="52"/>
      <c r="Z1019" s="52"/>
      <c r="AA1019" s="52"/>
      <c r="AB1019" s="52"/>
      <c r="AC1019" s="52"/>
      <c r="AD1019" s="52"/>
      <c r="AE1019" s="52"/>
      <c r="AF1019" s="52"/>
      <c r="AG1019" s="52"/>
      <c r="AH1019" s="52"/>
      <c r="AI1019" s="52"/>
      <c r="AJ1019" s="52"/>
      <c r="AK1019" s="52"/>
      <c r="AL1019" s="52"/>
      <c r="AM1019" s="52"/>
      <c r="AN1019" s="52"/>
      <c r="AO1019" s="52"/>
      <c r="AP1019" s="52"/>
      <c r="AQ1019" s="52"/>
      <c r="AR1019" s="52"/>
      <c r="AS1019" s="52"/>
      <c r="AT1019" s="52"/>
      <c r="AU1019" s="52"/>
      <c r="AV1019" s="52"/>
      <c r="AW1019" s="52"/>
    </row>
    <row r="1020" spans="1:49" x14ac:dyDescent="0.2">
      <c r="A1020" s="52"/>
      <c r="B1020" s="52"/>
      <c r="C1020" s="52"/>
      <c r="D1020" s="52"/>
      <c r="E1020" s="52"/>
      <c r="F1020" s="52"/>
      <c r="G1020" s="52"/>
      <c r="H1020" s="52"/>
      <c r="I1020" s="52"/>
      <c r="J1020" s="52"/>
      <c r="K1020" s="52"/>
      <c r="L1020" s="52"/>
      <c r="M1020" s="52"/>
      <c r="N1020" s="52"/>
      <c r="O1020" s="52"/>
      <c r="P1020" s="52"/>
      <c r="Q1020" s="52"/>
      <c r="R1020" s="52"/>
      <c r="S1020" s="52"/>
      <c r="T1020" s="52"/>
      <c r="U1020" s="52"/>
      <c r="V1020" s="52"/>
      <c r="W1020" s="52"/>
      <c r="X1020" s="52"/>
      <c r="Y1020" s="52"/>
      <c r="Z1020" s="52"/>
      <c r="AA1020" s="52"/>
      <c r="AB1020" s="52"/>
      <c r="AC1020" s="52"/>
      <c r="AD1020" s="52"/>
      <c r="AE1020" s="52"/>
      <c r="AF1020" s="52"/>
      <c r="AG1020" s="52"/>
      <c r="AH1020" s="52"/>
      <c r="AI1020" s="52"/>
      <c r="AJ1020" s="52"/>
      <c r="AK1020" s="52"/>
      <c r="AL1020" s="52"/>
      <c r="AM1020" s="52"/>
      <c r="AN1020" s="52"/>
      <c r="AO1020" s="52"/>
      <c r="AP1020" s="52"/>
      <c r="AQ1020" s="52"/>
      <c r="AR1020" s="52"/>
      <c r="AS1020" s="52"/>
      <c r="AT1020" s="52"/>
      <c r="AU1020" s="52"/>
      <c r="AV1020" s="52"/>
      <c r="AW1020" s="52"/>
    </row>
    <row r="1021" spans="1:49" x14ac:dyDescent="0.2">
      <c r="A1021" s="52"/>
      <c r="B1021" s="52"/>
      <c r="C1021" s="52"/>
      <c r="D1021" s="52"/>
      <c r="E1021" s="52"/>
      <c r="F1021" s="52"/>
      <c r="G1021" s="52"/>
      <c r="H1021" s="52"/>
      <c r="I1021" s="52"/>
      <c r="J1021" s="52"/>
      <c r="K1021" s="52"/>
      <c r="L1021" s="52"/>
      <c r="M1021" s="52"/>
      <c r="N1021" s="52"/>
      <c r="O1021" s="52"/>
      <c r="P1021" s="52"/>
      <c r="Q1021" s="52"/>
      <c r="R1021" s="52"/>
      <c r="S1021" s="52"/>
      <c r="T1021" s="52"/>
      <c r="U1021" s="52"/>
      <c r="V1021" s="52"/>
      <c r="W1021" s="52"/>
      <c r="X1021" s="52"/>
      <c r="Y1021" s="52"/>
      <c r="Z1021" s="52"/>
      <c r="AA1021" s="52"/>
      <c r="AB1021" s="52"/>
      <c r="AC1021" s="52"/>
      <c r="AD1021" s="52"/>
      <c r="AE1021" s="52"/>
      <c r="AF1021" s="52"/>
      <c r="AG1021" s="52"/>
      <c r="AH1021" s="52"/>
      <c r="AI1021" s="52"/>
      <c r="AJ1021" s="52"/>
      <c r="AK1021" s="52"/>
      <c r="AL1021" s="52"/>
      <c r="AM1021" s="52"/>
      <c r="AN1021" s="52"/>
      <c r="AO1021" s="52"/>
      <c r="AP1021" s="52"/>
      <c r="AQ1021" s="52"/>
      <c r="AR1021" s="52"/>
      <c r="AS1021" s="52"/>
      <c r="AT1021" s="52"/>
      <c r="AU1021" s="52"/>
      <c r="AV1021" s="52"/>
      <c r="AW1021" s="52"/>
    </row>
    <row r="1022" spans="1:49" x14ac:dyDescent="0.2">
      <c r="A1022" s="52"/>
      <c r="B1022" s="52"/>
      <c r="C1022" s="52"/>
      <c r="D1022" s="52"/>
      <c r="E1022" s="52"/>
      <c r="F1022" s="52"/>
      <c r="G1022" s="52"/>
      <c r="H1022" s="52"/>
      <c r="I1022" s="52"/>
      <c r="J1022" s="52"/>
      <c r="K1022" s="52"/>
      <c r="L1022" s="52"/>
      <c r="M1022" s="52"/>
      <c r="N1022" s="52"/>
      <c r="O1022" s="52"/>
      <c r="P1022" s="52"/>
      <c r="Q1022" s="52"/>
      <c r="R1022" s="52"/>
      <c r="S1022" s="52"/>
      <c r="T1022" s="52"/>
      <c r="U1022" s="52"/>
      <c r="V1022" s="52"/>
      <c r="W1022" s="52"/>
      <c r="X1022" s="52"/>
      <c r="Y1022" s="52"/>
      <c r="Z1022" s="52"/>
      <c r="AA1022" s="52"/>
      <c r="AB1022" s="52"/>
      <c r="AC1022" s="52"/>
      <c r="AD1022" s="52"/>
      <c r="AE1022" s="52"/>
      <c r="AF1022" s="52"/>
      <c r="AG1022" s="52"/>
      <c r="AH1022" s="52"/>
      <c r="AI1022" s="52"/>
      <c r="AJ1022" s="52"/>
      <c r="AK1022" s="52"/>
      <c r="AL1022" s="52"/>
      <c r="AM1022" s="52"/>
      <c r="AN1022" s="52"/>
      <c r="AO1022" s="52"/>
      <c r="AP1022" s="52"/>
      <c r="AQ1022" s="52"/>
      <c r="AR1022" s="52"/>
      <c r="AS1022" s="52"/>
      <c r="AT1022" s="52"/>
      <c r="AU1022" s="52"/>
      <c r="AV1022" s="52"/>
      <c r="AW1022" s="52"/>
    </row>
    <row r="1023" spans="1:49" x14ac:dyDescent="0.2">
      <c r="A1023" s="52"/>
      <c r="B1023" s="52"/>
      <c r="C1023" s="52"/>
      <c r="D1023" s="52"/>
      <c r="E1023" s="52"/>
      <c r="F1023" s="52"/>
      <c r="G1023" s="52"/>
      <c r="H1023" s="52"/>
      <c r="I1023" s="52"/>
      <c r="J1023" s="52"/>
      <c r="K1023" s="52"/>
      <c r="L1023" s="52"/>
      <c r="M1023" s="52"/>
      <c r="N1023" s="52"/>
      <c r="O1023" s="52"/>
      <c r="P1023" s="52"/>
      <c r="Q1023" s="52"/>
      <c r="R1023" s="52"/>
      <c r="S1023" s="52"/>
      <c r="T1023" s="52"/>
      <c r="U1023" s="52"/>
      <c r="V1023" s="52"/>
      <c r="W1023" s="52"/>
      <c r="X1023" s="52"/>
      <c r="Y1023" s="52"/>
      <c r="Z1023" s="52"/>
      <c r="AA1023" s="52"/>
      <c r="AB1023" s="52"/>
      <c r="AC1023" s="52"/>
      <c r="AD1023" s="52"/>
      <c r="AE1023" s="52"/>
      <c r="AF1023" s="52"/>
      <c r="AG1023" s="52"/>
      <c r="AH1023" s="52"/>
      <c r="AI1023" s="52"/>
      <c r="AJ1023" s="52"/>
      <c r="AK1023" s="52"/>
      <c r="AL1023" s="52"/>
      <c r="AM1023" s="52"/>
      <c r="AN1023" s="52"/>
      <c r="AO1023" s="52"/>
      <c r="AP1023" s="52"/>
      <c r="AQ1023" s="52"/>
      <c r="AR1023" s="52"/>
      <c r="AS1023" s="52"/>
      <c r="AT1023" s="52"/>
      <c r="AU1023" s="52"/>
      <c r="AV1023" s="52"/>
      <c r="AW1023" s="52"/>
    </row>
    <row r="1024" spans="1:49" x14ac:dyDescent="0.2">
      <c r="A1024" s="52"/>
      <c r="B1024" s="52"/>
      <c r="C1024" s="52"/>
      <c r="D1024" s="52"/>
      <c r="E1024" s="52"/>
      <c r="F1024" s="52"/>
      <c r="G1024" s="52"/>
      <c r="H1024" s="52"/>
      <c r="I1024" s="52"/>
      <c r="J1024" s="52"/>
      <c r="K1024" s="52"/>
      <c r="L1024" s="52"/>
      <c r="M1024" s="52"/>
      <c r="N1024" s="52"/>
      <c r="O1024" s="52"/>
      <c r="P1024" s="52"/>
      <c r="Q1024" s="52"/>
      <c r="R1024" s="52"/>
      <c r="S1024" s="52"/>
      <c r="T1024" s="52"/>
      <c r="U1024" s="52"/>
      <c r="V1024" s="52"/>
      <c r="W1024" s="52"/>
      <c r="X1024" s="52"/>
      <c r="Y1024" s="52"/>
      <c r="Z1024" s="52"/>
      <c r="AA1024" s="52"/>
      <c r="AB1024" s="52"/>
      <c r="AC1024" s="52"/>
      <c r="AD1024" s="52"/>
      <c r="AE1024" s="52"/>
      <c r="AF1024" s="52"/>
      <c r="AG1024" s="52"/>
      <c r="AH1024" s="52"/>
      <c r="AI1024" s="52"/>
      <c r="AJ1024" s="52"/>
      <c r="AK1024" s="52"/>
      <c r="AL1024" s="52"/>
      <c r="AM1024" s="52"/>
      <c r="AN1024" s="52"/>
      <c r="AO1024" s="52"/>
      <c r="AP1024" s="52"/>
      <c r="AQ1024" s="52"/>
      <c r="AR1024" s="52"/>
      <c r="AS1024" s="52"/>
      <c r="AT1024" s="52"/>
      <c r="AU1024" s="52"/>
      <c r="AV1024" s="52"/>
      <c r="AW1024" s="52"/>
    </row>
    <row r="1025" spans="1:49" x14ac:dyDescent="0.2">
      <c r="A1025" s="52"/>
      <c r="B1025" s="52"/>
      <c r="C1025" s="52"/>
      <c r="D1025" s="52"/>
      <c r="E1025" s="52"/>
      <c r="F1025" s="52"/>
      <c r="G1025" s="52"/>
      <c r="H1025" s="52"/>
      <c r="I1025" s="52"/>
      <c r="J1025" s="52"/>
      <c r="K1025" s="52"/>
      <c r="L1025" s="52"/>
      <c r="M1025" s="52"/>
      <c r="N1025" s="52"/>
      <c r="O1025" s="52"/>
      <c r="P1025" s="52"/>
      <c r="Q1025" s="52"/>
      <c r="R1025" s="52"/>
      <c r="S1025" s="52"/>
      <c r="T1025" s="52"/>
      <c r="U1025" s="52"/>
      <c r="V1025" s="52"/>
      <c r="W1025" s="52"/>
      <c r="X1025" s="52"/>
      <c r="Y1025" s="52"/>
      <c r="Z1025" s="52"/>
      <c r="AA1025" s="52"/>
      <c r="AB1025" s="52"/>
      <c r="AC1025" s="52"/>
      <c r="AD1025" s="52"/>
      <c r="AE1025" s="52"/>
      <c r="AF1025" s="52"/>
      <c r="AG1025" s="52"/>
      <c r="AH1025" s="52"/>
      <c r="AI1025" s="52"/>
      <c r="AJ1025" s="52"/>
      <c r="AK1025" s="52"/>
      <c r="AL1025" s="52"/>
      <c r="AM1025" s="52"/>
      <c r="AN1025" s="52"/>
      <c r="AO1025" s="52"/>
      <c r="AP1025" s="52"/>
      <c r="AQ1025" s="52"/>
      <c r="AR1025" s="52"/>
      <c r="AS1025" s="52"/>
      <c r="AT1025" s="52"/>
      <c r="AU1025" s="52"/>
      <c r="AV1025" s="52"/>
      <c r="AW1025" s="52"/>
    </row>
    <row r="1026" spans="1:49" x14ac:dyDescent="0.2">
      <c r="A1026" s="52"/>
      <c r="B1026" s="52"/>
      <c r="C1026" s="52"/>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c r="AA1026" s="52"/>
      <c r="AB1026" s="52"/>
      <c r="AC1026" s="52"/>
      <c r="AD1026" s="52"/>
      <c r="AE1026" s="52"/>
      <c r="AF1026" s="52"/>
      <c r="AG1026" s="52"/>
      <c r="AH1026" s="52"/>
      <c r="AI1026" s="52"/>
      <c r="AJ1026" s="52"/>
      <c r="AK1026" s="52"/>
      <c r="AL1026" s="52"/>
      <c r="AM1026" s="52"/>
      <c r="AN1026" s="52"/>
      <c r="AO1026" s="52"/>
      <c r="AP1026" s="52"/>
      <c r="AQ1026" s="52"/>
      <c r="AR1026" s="52"/>
      <c r="AS1026" s="52"/>
      <c r="AT1026" s="52"/>
      <c r="AU1026" s="52"/>
      <c r="AV1026" s="52"/>
      <c r="AW1026" s="52"/>
    </row>
    <row r="1027" spans="1:49" x14ac:dyDescent="0.2">
      <c r="A1027" s="52"/>
      <c r="B1027" s="52"/>
      <c r="C1027" s="52"/>
      <c r="D1027" s="52"/>
      <c r="E1027" s="52"/>
      <c r="F1027" s="52"/>
      <c r="G1027" s="52"/>
      <c r="H1027" s="52"/>
      <c r="I1027" s="52"/>
      <c r="J1027" s="52"/>
      <c r="K1027" s="52"/>
      <c r="L1027" s="52"/>
      <c r="M1027" s="52"/>
      <c r="N1027" s="52"/>
      <c r="O1027" s="52"/>
      <c r="P1027" s="52"/>
      <c r="Q1027" s="52"/>
      <c r="R1027" s="52"/>
      <c r="S1027" s="52"/>
      <c r="T1027" s="52"/>
      <c r="U1027" s="52"/>
      <c r="V1027" s="52"/>
      <c r="W1027" s="52"/>
      <c r="X1027" s="52"/>
      <c r="Y1027" s="52"/>
      <c r="Z1027" s="52"/>
      <c r="AA1027" s="52"/>
      <c r="AB1027" s="52"/>
      <c r="AC1027" s="52"/>
      <c r="AD1027" s="52"/>
      <c r="AE1027" s="52"/>
      <c r="AF1027" s="52"/>
      <c r="AG1027" s="52"/>
      <c r="AH1027" s="52"/>
      <c r="AI1027" s="52"/>
      <c r="AJ1027" s="52"/>
      <c r="AK1027" s="52"/>
      <c r="AL1027" s="52"/>
      <c r="AM1027" s="52"/>
      <c r="AN1027" s="52"/>
      <c r="AO1027" s="52"/>
      <c r="AP1027" s="52"/>
      <c r="AQ1027" s="52"/>
      <c r="AR1027" s="52"/>
      <c r="AS1027" s="52"/>
      <c r="AT1027" s="52"/>
      <c r="AU1027" s="52"/>
      <c r="AV1027" s="52"/>
      <c r="AW1027" s="52"/>
    </row>
    <row r="1028" spans="1:49" x14ac:dyDescent="0.2">
      <c r="A1028" s="52"/>
      <c r="B1028" s="52"/>
      <c r="C1028" s="52"/>
      <c r="D1028" s="52"/>
      <c r="E1028" s="52"/>
      <c r="F1028" s="52"/>
      <c r="G1028" s="52"/>
      <c r="H1028" s="52"/>
      <c r="I1028" s="52"/>
      <c r="J1028" s="52"/>
      <c r="K1028" s="52"/>
      <c r="L1028" s="52"/>
      <c r="M1028" s="52"/>
      <c r="N1028" s="52"/>
      <c r="O1028" s="52"/>
      <c r="P1028" s="52"/>
      <c r="Q1028" s="52"/>
      <c r="R1028" s="52"/>
      <c r="S1028" s="52"/>
      <c r="T1028" s="52"/>
      <c r="U1028" s="52"/>
      <c r="V1028" s="52"/>
      <c r="W1028" s="52"/>
      <c r="X1028" s="52"/>
      <c r="Y1028" s="52"/>
      <c r="Z1028" s="52"/>
      <c r="AA1028" s="52"/>
      <c r="AB1028" s="52"/>
      <c r="AC1028" s="52"/>
      <c r="AD1028" s="52"/>
      <c r="AE1028" s="52"/>
      <c r="AF1028" s="52"/>
      <c r="AG1028" s="52"/>
      <c r="AH1028" s="52"/>
      <c r="AI1028" s="52"/>
      <c r="AJ1028" s="52"/>
      <c r="AK1028" s="52"/>
      <c r="AL1028" s="52"/>
      <c r="AM1028" s="52"/>
      <c r="AN1028" s="52"/>
      <c r="AO1028" s="52"/>
      <c r="AP1028" s="52"/>
      <c r="AQ1028" s="52"/>
      <c r="AR1028" s="52"/>
      <c r="AS1028" s="52"/>
      <c r="AT1028" s="52"/>
      <c r="AU1028" s="52"/>
      <c r="AV1028" s="52"/>
      <c r="AW1028" s="52"/>
    </row>
    <row r="1029" spans="1:49" x14ac:dyDescent="0.2">
      <c r="A1029" s="52"/>
      <c r="B1029" s="52"/>
      <c r="C1029" s="52"/>
      <c r="D1029" s="52"/>
      <c r="E1029" s="52"/>
      <c r="F1029" s="52"/>
      <c r="G1029" s="52"/>
      <c r="H1029" s="52"/>
      <c r="I1029" s="52"/>
      <c r="J1029" s="52"/>
      <c r="K1029" s="52"/>
      <c r="L1029" s="52"/>
      <c r="M1029" s="52"/>
      <c r="N1029" s="52"/>
      <c r="O1029" s="52"/>
      <c r="P1029" s="52"/>
      <c r="Q1029" s="52"/>
      <c r="R1029" s="52"/>
      <c r="S1029" s="52"/>
      <c r="T1029" s="52"/>
      <c r="U1029" s="52"/>
      <c r="V1029" s="52"/>
      <c r="W1029" s="52"/>
      <c r="X1029" s="52"/>
      <c r="Y1029" s="52"/>
      <c r="Z1029" s="52"/>
      <c r="AA1029" s="52"/>
      <c r="AB1029" s="52"/>
      <c r="AC1029" s="52"/>
      <c r="AD1029" s="52"/>
      <c r="AE1029" s="52"/>
      <c r="AF1029" s="52"/>
      <c r="AG1029" s="52"/>
      <c r="AH1029" s="52"/>
      <c r="AI1029" s="52"/>
      <c r="AJ1029" s="52"/>
      <c r="AK1029" s="52"/>
      <c r="AL1029" s="52"/>
      <c r="AM1029" s="52"/>
      <c r="AN1029" s="52"/>
      <c r="AO1029" s="52"/>
      <c r="AP1029" s="52"/>
      <c r="AQ1029" s="52"/>
      <c r="AR1029" s="52"/>
      <c r="AS1029" s="52"/>
      <c r="AT1029" s="52"/>
      <c r="AU1029" s="52"/>
      <c r="AV1029" s="52"/>
      <c r="AW1029" s="52"/>
    </row>
    <row r="1030" spans="1:49" x14ac:dyDescent="0.2">
      <c r="A1030" s="52"/>
      <c r="B1030" s="52"/>
      <c r="C1030" s="52"/>
      <c r="D1030" s="52"/>
      <c r="E1030" s="52"/>
      <c r="F1030" s="52"/>
      <c r="G1030" s="52"/>
      <c r="H1030" s="52"/>
      <c r="I1030" s="52"/>
      <c r="J1030" s="52"/>
      <c r="K1030" s="52"/>
      <c r="L1030" s="52"/>
      <c r="M1030" s="52"/>
      <c r="N1030" s="52"/>
      <c r="O1030" s="52"/>
      <c r="P1030" s="52"/>
      <c r="Q1030" s="52"/>
      <c r="R1030" s="52"/>
      <c r="S1030" s="52"/>
      <c r="T1030" s="52"/>
      <c r="U1030" s="52"/>
      <c r="V1030" s="52"/>
      <c r="W1030" s="52"/>
      <c r="X1030" s="52"/>
      <c r="Y1030" s="52"/>
      <c r="Z1030" s="52"/>
      <c r="AA1030" s="52"/>
      <c r="AB1030" s="52"/>
      <c r="AC1030" s="52"/>
      <c r="AD1030" s="52"/>
      <c r="AE1030" s="52"/>
      <c r="AF1030" s="52"/>
      <c r="AG1030" s="52"/>
      <c r="AH1030" s="52"/>
      <c r="AI1030" s="52"/>
      <c r="AJ1030" s="52"/>
      <c r="AK1030" s="52"/>
      <c r="AL1030" s="52"/>
      <c r="AM1030" s="52"/>
      <c r="AN1030" s="52"/>
      <c r="AO1030" s="52"/>
      <c r="AP1030" s="52"/>
      <c r="AQ1030" s="52"/>
      <c r="AR1030" s="52"/>
      <c r="AS1030" s="52"/>
      <c r="AT1030" s="52"/>
      <c r="AU1030" s="52"/>
      <c r="AV1030" s="52"/>
      <c r="AW1030" s="52"/>
    </row>
    <row r="1031" spans="1:49" x14ac:dyDescent="0.2">
      <c r="A1031" s="52"/>
      <c r="B1031" s="52"/>
      <c r="C1031" s="52"/>
      <c r="D1031" s="52"/>
      <c r="E1031" s="52"/>
      <c r="F1031" s="52"/>
      <c r="G1031" s="52"/>
      <c r="H1031" s="52"/>
      <c r="I1031" s="52"/>
      <c r="J1031" s="52"/>
      <c r="K1031" s="52"/>
      <c r="L1031" s="52"/>
      <c r="M1031" s="52"/>
      <c r="N1031" s="52"/>
      <c r="O1031" s="52"/>
      <c r="P1031" s="52"/>
      <c r="Q1031" s="52"/>
      <c r="R1031" s="52"/>
      <c r="S1031" s="52"/>
      <c r="T1031" s="52"/>
      <c r="U1031" s="52"/>
      <c r="V1031" s="52"/>
      <c r="W1031" s="52"/>
      <c r="X1031" s="52"/>
      <c r="Y1031" s="52"/>
      <c r="Z1031" s="52"/>
      <c r="AA1031" s="52"/>
      <c r="AB1031" s="52"/>
      <c r="AC1031" s="52"/>
      <c r="AD1031" s="52"/>
      <c r="AE1031" s="52"/>
      <c r="AF1031" s="52"/>
      <c r="AG1031" s="52"/>
      <c r="AH1031" s="52"/>
      <c r="AI1031" s="52"/>
      <c r="AJ1031" s="52"/>
      <c r="AK1031" s="52"/>
      <c r="AL1031" s="52"/>
      <c r="AM1031" s="52"/>
      <c r="AN1031" s="52"/>
      <c r="AO1031" s="52"/>
      <c r="AP1031" s="52"/>
      <c r="AQ1031" s="52"/>
      <c r="AR1031" s="52"/>
      <c r="AS1031" s="52"/>
      <c r="AT1031" s="52"/>
      <c r="AU1031" s="52"/>
      <c r="AV1031" s="52"/>
      <c r="AW1031" s="52"/>
    </row>
    <row r="1032" spans="1:49" x14ac:dyDescent="0.2">
      <c r="A1032" s="52"/>
      <c r="B1032" s="52"/>
      <c r="C1032" s="52"/>
      <c r="D1032" s="52"/>
      <c r="E1032" s="52"/>
      <c r="F1032" s="52"/>
      <c r="G1032" s="52"/>
      <c r="H1032" s="52"/>
      <c r="I1032" s="52"/>
      <c r="J1032" s="52"/>
      <c r="K1032" s="52"/>
      <c r="L1032" s="52"/>
      <c r="M1032" s="52"/>
      <c r="N1032" s="52"/>
      <c r="O1032" s="52"/>
      <c r="P1032" s="52"/>
      <c r="Q1032" s="52"/>
      <c r="R1032" s="52"/>
      <c r="S1032" s="52"/>
      <c r="T1032" s="52"/>
      <c r="U1032" s="52"/>
      <c r="V1032" s="52"/>
      <c r="W1032" s="52"/>
      <c r="X1032" s="52"/>
      <c r="Y1032" s="52"/>
      <c r="Z1032" s="52"/>
      <c r="AA1032" s="52"/>
      <c r="AB1032" s="52"/>
      <c r="AC1032" s="52"/>
      <c r="AD1032" s="52"/>
      <c r="AE1032" s="52"/>
      <c r="AF1032" s="52"/>
      <c r="AG1032" s="52"/>
      <c r="AH1032" s="52"/>
      <c r="AI1032" s="52"/>
      <c r="AJ1032" s="52"/>
      <c r="AK1032" s="52"/>
      <c r="AL1032" s="52"/>
      <c r="AM1032" s="52"/>
      <c r="AN1032" s="52"/>
      <c r="AO1032" s="52"/>
      <c r="AP1032" s="52"/>
      <c r="AQ1032" s="52"/>
      <c r="AR1032" s="52"/>
      <c r="AS1032" s="52"/>
      <c r="AT1032" s="52"/>
      <c r="AU1032" s="52"/>
      <c r="AV1032" s="52"/>
      <c r="AW1032" s="52"/>
    </row>
    <row r="1033" spans="1:49" x14ac:dyDescent="0.2">
      <c r="A1033" s="52"/>
      <c r="B1033" s="52"/>
      <c r="C1033" s="52"/>
      <c r="D1033" s="52"/>
      <c r="E1033" s="52"/>
      <c r="F1033" s="52"/>
      <c r="G1033" s="52"/>
      <c r="H1033" s="52"/>
      <c r="I1033" s="52"/>
      <c r="J1033" s="52"/>
      <c r="K1033" s="52"/>
      <c r="L1033" s="52"/>
      <c r="M1033" s="52"/>
      <c r="N1033" s="52"/>
      <c r="O1033" s="52"/>
      <c r="P1033" s="52"/>
      <c r="Q1033" s="52"/>
      <c r="R1033" s="52"/>
      <c r="S1033" s="52"/>
      <c r="T1033" s="52"/>
      <c r="U1033" s="52"/>
      <c r="V1033" s="52"/>
      <c r="W1033" s="52"/>
      <c r="X1033" s="52"/>
      <c r="Y1033" s="52"/>
      <c r="Z1033" s="52"/>
      <c r="AA1033" s="52"/>
      <c r="AB1033" s="52"/>
      <c r="AC1033" s="52"/>
      <c r="AD1033" s="52"/>
      <c r="AE1033" s="52"/>
      <c r="AF1033" s="52"/>
      <c r="AG1033" s="52"/>
      <c r="AH1033" s="52"/>
      <c r="AI1033" s="52"/>
      <c r="AJ1033" s="52"/>
      <c r="AK1033" s="52"/>
      <c r="AL1033" s="52"/>
      <c r="AM1033" s="52"/>
      <c r="AN1033" s="52"/>
      <c r="AO1033" s="52"/>
      <c r="AP1033" s="52"/>
      <c r="AQ1033" s="52"/>
      <c r="AR1033" s="52"/>
      <c r="AS1033" s="52"/>
      <c r="AT1033" s="52"/>
      <c r="AU1033" s="52"/>
      <c r="AV1033" s="52"/>
      <c r="AW1033" s="52"/>
    </row>
    <row r="1034" spans="1:49" x14ac:dyDescent="0.2">
      <c r="A1034" s="52"/>
      <c r="B1034" s="52"/>
      <c r="C1034" s="52"/>
      <c r="D1034" s="52"/>
      <c r="E1034" s="52"/>
      <c r="F1034" s="52"/>
      <c r="G1034" s="52"/>
      <c r="H1034" s="52"/>
      <c r="I1034" s="52"/>
      <c r="J1034" s="52"/>
      <c r="K1034" s="52"/>
      <c r="L1034" s="52"/>
      <c r="M1034" s="52"/>
      <c r="N1034" s="52"/>
      <c r="O1034" s="52"/>
      <c r="P1034" s="52"/>
      <c r="Q1034" s="52"/>
      <c r="R1034" s="52"/>
      <c r="S1034" s="52"/>
      <c r="T1034" s="52"/>
      <c r="U1034" s="52"/>
      <c r="V1034" s="52"/>
      <c r="W1034" s="52"/>
      <c r="X1034" s="52"/>
      <c r="Y1034" s="52"/>
      <c r="Z1034" s="52"/>
      <c r="AA1034" s="52"/>
      <c r="AB1034" s="52"/>
      <c r="AC1034" s="52"/>
      <c r="AD1034" s="52"/>
      <c r="AE1034" s="52"/>
      <c r="AF1034" s="52"/>
      <c r="AG1034" s="52"/>
      <c r="AH1034" s="52"/>
      <c r="AI1034" s="52"/>
      <c r="AJ1034" s="52"/>
      <c r="AK1034" s="52"/>
      <c r="AL1034" s="52"/>
      <c r="AM1034" s="52"/>
      <c r="AN1034" s="52"/>
      <c r="AO1034" s="52"/>
      <c r="AP1034" s="52"/>
      <c r="AQ1034" s="52"/>
      <c r="AR1034" s="52"/>
      <c r="AS1034" s="52"/>
      <c r="AT1034" s="52"/>
      <c r="AU1034" s="52"/>
      <c r="AV1034" s="52"/>
      <c r="AW1034" s="52"/>
    </row>
    <row r="1035" spans="1:49" x14ac:dyDescent="0.2">
      <c r="A1035" s="52"/>
      <c r="B1035" s="52"/>
      <c r="C1035" s="52"/>
      <c r="D1035" s="52"/>
      <c r="E1035" s="52"/>
      <c r="F1035" s="52"/>
      <c r="G1035" s="52"/>
      <c r="H1035" s="52"/>
      <c r="I1035" s="52"/>
      <c r="J1035" s="52"/>
      <c r="K1035" s="52"/>
      <c r="L1035" s="52"/>
      <c r="M1035" s="52"/>
      <c r="N1035" s="52"/>
      <c r="O1035" s="52"/>
      <c r="P1035" s="52"/>
      <c r="Q1035" s="52"/>
      <c r="R1035" s="52"/>
      <c r="S1035" s="52"/>
      <c r="T1035" s="52"/>
      <c r="U1035" s="52"/>
      <c r="V1035" s="52"/>
      <c r="W1035" s="52"/>
      <c r="X1035" s="52"/>
      <c r="Y1035" s="52"/>
      <c r="Z1035" s="52"/>
      <c r="AA1035" s="52"/>
      <c r="AB1035" s="52"/>
      <c r="AC1035" s="52"/>
      <c r="AD1035" s="52"/>
      <c r="AE1035" s="52"/>
      <c r="AF1035" s="52"/>
      <c r="AG1035" s="52"/>
      <c r="AH1035" s="52"/>
      <c r="AI1035" s="52"/>
      <c r="AJ1035" s="52"/>
      <c r="AK1035" s="52"/>
      <c r="AL1035" s="52"/>
      <c r="AM1035" s="52"/>
      <c r="AN1035" s="52"/>
      <c r="AO1035" s="52"/>
      <c r="AP1035" s="52"/>
      <c r="AQ1035" s="52"/>
      <c r="AR1035" s="52"/>
      <c r="AS1035" s="52"/>
      <c r="AT1035" s="52"/>
      <c r="AU1035" s="52"/>
      <c r="AV1035" s="52"/>
      <c r="AW1035" s="52"/>
    </row>
    <row r="1036" spans="1:49" x14ac:dyDescent="0.2">
      <c r="A1036" s="52"/>
      <c r="B1036" s="52"/>
      <c r="C1036" s="52"/>
      <c r="D1036" s="52"/>
      <c r="E1036" s="52"/>
      <c r="F1036" s="52"/>
      <c r="G1036" s="52"/>
      <c r="H1036" s="52"/>
      <c r="I1036" s="52"/>
      <c r="J1036" s="52"/>
      <c r="K1036" s="52"/>
      <c r="L1036" s="52"/>
      <c r="M1036" s="52"/>
      <c r="N1036" s="52"/>
      <c r="O1036" s="52"/>
      <c r="P1036" s="52"/>
      <c r="Q1036" s="52"/>
      <c r="R1036" s="52"/>
      <c r="S1036" s="52"/>
      <c r="T1036" s="52"/>
      <c r="U1036" s="52"/>
      <c r="V1036" s="52"/>
      <c r="W1036" s="52"/>
      <c r="X1036" s="52"/>
      <c r="Y1036" s="52"/>
      <c r="Z1036" s="52"/>
      <c r="AA1036" s="52"/>
      <c r="AB1036" s="52"/>
      <c r="AC1036" s="52"/>
      <c r="AD1036" s="52"/>
      <c r="AE1036" s="52"/>
      <c r="AF1036" s="52"/>
      <c r="AG1036" s="52"/>
      <c r="AH1036" s="52"/>
      <c r="AI1036" s="52"/>
      <c r="AJ1036" s="52"/>
      <c r="AK1036" s="52"/>
      <c r="AL1036" s="52"/>
      <c r="AM1036" s="52"/>
      <c r="AN1036" s="52"/>
      <c r="AO1036" s="52"/>
      <c r="AP1036" s="52"/>
      <c r="AQ1036" s="52"/>
      <c r="AR1036" s="52"/>
      <c r="AS1036" s="52"/>
      <c r="AT1036" s="52"/>
      <c r="AU1036" s="52"/>
      <c r="AV1036" s="52"/>
      <c r="AW1036" s="52"/>
    </row>
    <row r="1037" spans="1:49" x14ac:dyDescent="0.2">
      <c r="A1037" s="52"/>
      <c r="B1037" s="52"/>
      <c r="C1037" s="52"/>
      <c r="D1037" s="52"/>
      <c r="E1037" s="52"/>
      <c r="F1037" s="52"/>
      <c r="G1037" s="52"/>
      <c r="H1037" s="52"/>
      <c r="I1037" s="52"/>
      <c r="J1037" s="52"/>
      <c r="K1037" s="52"/>
      <c r="L1037" s="52"/>
      <c r="M1037" s="52"/>
      <c r="N1037" s="52"/>
      <c r="O1037" s="52"/>
      <c r="P1037" s="52"/>
      <c r="Q1037" s="52"/>
      <c r="R1037" s="52"/>
      <c r="S1037" s="52"/>
      <c r="T1037" s="52"/>
      <c r="U1037" s="52"/>
      <c r="V1037" s="52"/>
      <c r="W1037" s="52"/>
      <c r="X1037" s="52"/>
      <c r="Y1037" s="52"/>
      <c r="Z1037" s="52"/>
      <c r="AA1037" s="52"/>
      <c r="AB1037" s="52"/>
      <c r="AC1037" s="52"/>
      <c r="AD1037" s="52"/>
      <c r="AE1037" s="52"/>
      <c r="AF1037" s="52"/>
      <c r="AG1037" s="52"/>
      <c r="AH1037" s="52"/>
      <c r="AI1037" s="52"/>
      <c r="AJ1037" s="52"/>
      <c r="AK1037" s="52"/>
      <c r="AL1037" s="52"/>
      <c r="AM1037" s="52"/>
      <c r="AN1037" s="52"/>
      <c r="AO1037" s="52"/>
      <c r="AP1037" s="52"/>
      <c r="AQ1037" s="52"/>
      <c r="AR1037" s="52"/>
      <c r="AS1037" s="52"/>
      <c r="AT1037" s="52"/>
      <c r="AU1037" s="52"/>
      <c r="AV1037" s="52"/>
      <c r="AW1037" s="52"/>
    </row>
    <row r="1038" spans="1:49" x14ac:dyDescent="0.2">
      <c r="A1038" s="52"/>
      <c r="B1038" s="52"/>
      <c r="C1038" s="52"/>
      <c r="D1038" s="52"/>
      <c r="E1038" s="52"/>
      <c r="F1038" s="52"/>
      <c r="G1038" s="52"/>
      <c r="H1038" s="52"/>
      <c r="I1038" s="52"/>
      <c r="J1038" s="52"/>
      <c r="K1038" s="52"/>
      <c r="L1038" s="52"/>
      <c r="M1038" s="52"/>
      <c r="N1038" s="52"/>
      <c r="O1038" s="52"/>
      <c r="P1038" s="52"/>
      <c r="Q1038" s="52"/>
      <c r="R1038" s="52"/>
      <c r="S1038" s="52"/>
      <c r="T1038" s="52"/>
      <c r="U1038" s="52"/>
      <c r="V1038" s="52"/>
      <c r="W1038" s="52"/>
      <c r="X1038" s="52"/>
      <c r="Y1038" s="52"/>
      <c r="Z1038" s="52"/>
      <c r="AA1038" s="52"/>
      <c r="AB1038" s="52"/>
      <c r="AC1038" s="52"/>
      <c r="AD1038" s="52"/>
      <c r="AE1038" s="52"/>
      <c r="AF1038" s="52"/>
      <c r="AG1038" s="52"/>
      <c r="AH1038" s="52"/>
      <c r="AI1038" s="52"/>
      <c r="AJ1038" s="52"/>
      <c r="AK1038" s="52"/>
      <c r="AL1038" s="52"/>
      <c r="AM1038" s="52"/>
      <c r="AN1038" s="52"/>
      <c r="AO1038" s="52"/>
      <c r="AP1038" s="52"/>
      <c r="AQ1038" s="52"/>
      <c r="AR1038" s="52"/>
      <c r="AS1038" s="52"/>
      <c r="AT1038" s="52"/>
      <c r="AU1038" s="52"/>
      <c r="AV1038" s="52"/>
      <c r="AW1038" s="52"/>
    </row>
    <row r="1039" spans="1:49" x14ac:dyDescent="0.2">
      <c r="A1039" s="52"/>
      <c r="B1039" s="52"/>
      <c r="C1039" s="52"/>
      <c r="D1039" s="52"/>
      <c r="E1039" s="52"/>
      <c r="F1039" s="52"/>
      <c r="G1039" s="52"/>
      <c r="H1039" s="52"/>
      <c r="I1039" s="52"/>
      <c r="J1039" s="52"/>
      <c r="K1039" s="52"/>
      <c r="L1039" s="52"/>
      <c r="M1039" s="52"/>
      <c r="N1039" s="52"/>
      <c r="O1039" s="52"/>
      <c r="P1039" s="52"/>
      <c r="Q1039" s="52"/>
      <c r="R1039" s="52"/>
      <c r="S1039" s="52"/>
      <c r="T1039" s="52"/>
      <c r="U1039" s="52"/>
      <c r="V1039" s="52"/>
      <c r="W1039" s="52"/>
      <c r="X1039" s="52"/>
      <c r="Y1039" s="52"/>
      <c r="Z1039" s="52"/>
      <c r="AA1039" s="52"/>
      <c r="AB1039" s="52"/>
      <c r="AC1039" s="52"/>
      <c r="AD1039" s="52"/>
      <c r="AE1039" s="52"/>
      <c r="AF1039" s="52"/>
      <c r="AG1039" s="52"/>
      <c r="AH1039" s="52"/>
      <c r="AI1039" s="52"/>
      <c r="AJ1039" s="52"/>
      <c r="AK1039" s="52"/>
      <c r="AL1039" s="52"/>
      <c r="AM1039" s="52"/>
      <c r="AN1039" s="52"/>
      <c r="AO1039" s="52"/>
      <c r="AP1039" s="52"/>
      <c r="AQ1039" s="52"/>
      <c r="AR1039" s="52"/>
      <c r="AS1039" s="52"/>
      <c r="AT1039" s="52"/>
      <c r="AU1039" s="52"/>
      <c r="AV1039" s="52"/>
      <c r="AW1039" s="52"/>
    </row>
    <row r="1040" spans="1:49" x14ac:dyDescent="0.2">
      <c r="A1040" s="52"/>
      <c r="B1040" s="52"/>
      <c r="C1040" s="52"/>
      <c r="D1040" s="52"/>
      <c r="E1040" s="52"/>
      <c r="F1040" s="52"/>
      <c r="G1040" s="52"/>
      <c r="H1040" s="52"/>
      <c r="I1040" s="52"/>
      <c r="J1040" s="52"/>
      <c r="K1040" s="52"/>
      <c r="L1040" s="52"/>
      <c r="M1040" s="52"/>
      <c r="N1040" s="52"/>
      <c r="O1040" s="52"/>
      <c r="P1040" s="52"/>
      <c r="Q1040" s="52"/>
      <c r="R1040" s="52"/>
      <c r="S1040" s="52"/>
      <c r="T1040" s="52"/>
      <c r="U1040" s="52"/>
      <c r="V1040" s="52"/>
      <c r="W1040" s="52"/>
      <c r="X1040" s="52"/>
      <c r="Y1040" s="52"/>
      <c r="Z1040" s="52"/>
      <c r="AA1040" s="52"/>
      <c r="AB1040" s="52"/>
      <c r="AC1040" s="52"/>
      <c r="AD1040" s="52"/>
      <c r="AE1040" s="52"/>
      <c r="AF1040" s="52"/>
      <c r="AG1040" s="52"/>
      <c r="AH1040" s="52"/>
      <c r="AI1040" s="52"/>
      <c r="AJ1040" s="52"/>
      <c r="AK1040" s="52"/>
      <c r="AL1040" s="52"/>
      <c r="AM1040" s="52"/>
      <c r="AN1040" s="52"/>
      <c r="AO1040" s="52"/>
      <c r="AP1040" s="52"/>
      <c r="AQ1040" s="52"/>
      <c r="AR1040" s="52"/>
      <c r="AS1040" s="52"/>
      <c r="AT1040" s="52"/>
      <c r="AU1040" s="52"/>
      <c r="AV1040" s="52"/>
      <c r="AW1040" s="52"/>
    </row>
    <row r="1041" spans="1:49" x14ac:dyDescent="0.2">
      <c r="A1041" s="52"/>
      <c r="B1041" s="52"/>
      <c r="C1041" s="52"/>
      <c r="D1041" s="52"/>
      <c r="E1041" s="52"/>
      <c r="F1041" s="52"/>
      <c r="G1041" s="52"/>
      <c r="H1041" s="52"/>
      <c r="I1041" s="52"/>
      <c r="J1041" s="52"/>
      <c r="K1041" s="52"/>
      <c r="L1041" s="52"/>
      <c r="M1041" s="52"/>
      <c r="N1041" s="52"/>
      <c r="O1041" s="52"/>
      <c r="P1041" s="52"/>
      <c r="Q1041" s="52"/>
      <c r="R1041" s="52"/>
      <c r="S1041" s="52"/>
      <c r="T1041" s="52"/>
      <c r="U1041" s="52"/>
      <c r="V1041" s="52"/>
      <c r="W1041" s="52"/>
      <c r="X1041" s="52"/>
      <c r="Y1041" s="52"/>
      <c r="Z1041" s="52"/>
      <c r="AA1041" s="52"/>
      <c r="AB1041" s="52"/>
      <c r="AC1041" s="52"/>
      <c r="AD1041" s="52"/>
      <c r="AE1041" s="52"/>
      <c r="AF1041" s="52"/>
      <c r="AG1041" s="52"/>
      <c r="AH1041" s="52"/>
      <c r="AI1041" s="52"/>
      <c r="AJ1041" s="52"/>
      <c r="AK1041" s="52"/>
      <c r="AL1041" s="52"/>
      <c r="AM1041" s="52"/>
      <c r="AN1041" s="52"/>
      <c r="AO1041" s="52"/>
      <c r="AP1041" s="52"/>
      <c r="AQ1041" s="52"/>
      <c r="AR1041" s="52"/>
      <c r="AS1041" s="52"/>
      <c r="AT1041" s="52"/>
      <c r="AU1041" s="52"/>
      <c r="AV1041" s="52"/>
      <c r="AW1041" s="52"/>
    </row>
    <row r="1042" spans="1:49" x14ac:dyDescent="0.2">
      <c r="A1042" s="52"/>
      <c r="B1042" s="52"/>
      <c r="C1042" s="52"/>
      <c r="D1042" s="52"/>
      <c r="E1042" s="52"/>
      <c r="F1042" s="52"/>
      <c r="G1042" s="52"/>
      <c r="H1042" s="52"/>
      <c r="I1042" s="52"/>
      <c r="J1042" s="52"/>
      <c r="K1042" s="52"/>
      <c r="L1042" s="52"/>
      <c r="M1042" s="52"/>
      <c r="N1042" s="52"/>
      <c r="O1042" s="52"/>
      <c r="P1042" s="52"/>
      <c r="Q1042" s="52"/>
      <c r="R1042" s="52"/>
      <c r="S1042" s="52"/>
      <c r="T1042" s="52"/>
      <c r="U1042" s="52"/>
      <c r="V1042" s="52"/>
      <c r="W1042" s="52"/>
      <c r="X1042" s="52"/>
      <c r="Y1042" s="52"/>
      <c r="Z1042" s="52"/>
      <c r="AA1042" s="52"/>
      <c r="AB1042" s="52"/>
      <c r="AC1042" s="52"/>
      <c r="AD1042" s="52"/>
      <c r="AE1042" s="52"/>
      <c r="AF1042" s="52"/>
      <c r="AG1042" s="52"/>
      <c r="AH1042" s="52"/>
      <c r="AI1042" s="52"/>
      <c r="AJ1042" s="52"/>
      <c r="AK1042" s="52"/>
      <c r="AL1042" s="52"/>
      <c r="AM1042" s="52"/>
      <c r="AN1042" s="52"/>
      <c r="AO1042" s="52"/>
      <c r="AP1042" s="52"/>
      <c r="AQ1042" s="52"/>
      <c r="AR1042" s="52"/>
      <c r="AS1042" s="52"/>
      <c r="AT1042" s="52"/>
      <c r="AU1042" s="52"/>
      <c r="AV1042" s="52"/>
      <c r="AW1042" s="52"/>
    </row>
    <row r="1043" spans="1:49" x14ac:dyDescent="0.2">
      <c r="A1043" s="52"/>
      <c r="B1043" s="52"/>
      <c r="C1043" s="52"/>
      <c r="D1043" s="52"/>
      <c r="E1043" s="52"/>
      <c r="F1043" s="52"/>
      <c r="G1043" s="52"/>
      <c r="H1043" s="52"/>
      <c r="I1043" s="52"/>
      <c r="J1043" s="52"/>
      <c r="K1043" s="52"/>
      <c r="L1043" s="52"/>
      <c r="M1043" s="52"/>
      <c r="N1043" s="52"/>
      <c r="O1043" s="52"/>
      <c r="P1043" s="52"/>
      <c r="Q1043" s="52"/>
      <c r="R1043" s="52"/>
      <c r="S1043" s="52"/>
      <c r="T1043" s="52"/>
      <c r="U1043" s="52"/>
      <c r="V1043" s="52"/>
      <c r="W1043" s="52"/>
      <c r="X1043" s="52"/>
      <c r="Y1043" s="52"/>
      <c r="Z1043" s="52"/>
      <c r="AA1043" s="52"/>
      <c r="AB1043" s="52"/>
      <c r="AC1043" s="52"/>
      <c r="AD1043" s="52"/>
      <c r="AE1043" s="52"/>
      <c r="AF1043" s="52"/>
      <c r="AG1043" s="52"/>
      <c r="AH1043" s="52"/>
      <c r="AI1043" s="52"/>
      <c r="AJ1043" s="52"/>
      <c r="AK1043" s="52"/>
      <c r="AL1043" s="52"/>
      <c r="AM1043" s="52"/>
      <c r="AN1043" s="52"/>
      <c r="AO1043" s="52"/>
      <c r="AP1043" s="52"/>
      <c r="AQ1043" s="52"/>
      <c r="AR1043" s="52"/>
      <c r="AS1043" s="52"/>
      <c r="AT1043" s="52"/>
      <c r="AU1043" s="52"/>
      <c r="AV1043" s="52"/>
      <c r="AW1043" s="52"/>
    </row>
    <row r="1044" spans="1:49" x14ac:dyDescent="0.2">
      <c r="A1044" s="52"/>
      <c r="B1044" s="52"/>
      <c r="C1044" s="52"/>
      <c r="D1044" s="52"/>
      <c r="E1044" s="52"/>
      <c r="F1044" s="52"/>
      <c r="G1044" s="52"/>
      <c r="H1044" s="52"/>
      <c r="I1044" s="52"/>
      <c r="J1044" s="52"/>
      <c r="K1044" s="52"/>
      <c r="L1044" s="52"/>
      <c r="M1044" s="52"/>
      <c r="N1044" s="52"/>
      <c r="O1044" s="52"/>
      <c r="P1044" s="52"/>
      <c r="Q1044" s="52"/>
      <c r="R1044" s="52"/>
      <c r="S1044" s="52"/>
      <c r="T1044" s="52"/>
      <c r="U1044" s="52"/>
      <c r="V1044" s="52"/>
      <c r="W1044" s="52"/>
      <c r="X1044" s="52"/>
      <c r="Y1044" s="52"/>
      <c r="Z1044" s="52"/>
      <c r="AA1044" s="52"/>
      <c r="AB1044" s="52"/>
      <c r="AC1044" s="52"/>
      <c r="AD1044" s="52"/>
      <c r="AE1044" s="52"/>
      <c r="AF1044" s="52"/>
      <c r="AG1044" s="52"/>
      <c r="AH1044" s="52"/>
      <c r="AI1044" s="52"/>
      <c r="AJ1044" s="52"/>
      <c r="AK1044" s="52"/>
      <c r="AL1044" s="52"/>
      <c r="AM1044" s="52"/>
      <c r="AN1044" s="52"/>
      <c r="AO1044" s="52"/>
      <c r="AP1044" s="52"/>
      <c r="AQ1044" s="52"/>
      <c r="AR1044" s="52"/>
      <c r="AS1044" s="52"/>
      <c r="AT1044" s="52"/>
      <c r="AU1044" s="52"/>
      <c r="AV1044" s="52"/>
      <c r="AW1044" s="52"/>
    </row>
    <row r="1045" spans="1:49" x14ac:dyDescent="0.2">
      <c r="A1045" s="52"/>
      <c r="B1045" s="52"/>
      <c r="C1045" s="52"/>
      <c r="D1045" s="52"/>
      <c r="E1045" s="52"/>
      <c r="F1045" s="52"/>
      <c r="G1045" s="52"/>
      <c r="H1045" s="52"/>
      <c r="I1045" s="52"/>
      <c r="J1045" s="52"/>
      <c r="K1045" s="52"/>
      <c r="L1045" s="52"/>
      <c r="M1045" s="52"/>
      <c r="N1045" s="52"/>
      <c r="O1045" s="52"/>
      <c r="P1045" s="52"/>
      <c r="Q1045" s="52"/>
      <c r="R1045" s="52"/>
      <c r="S1045" s="52"/>
      <c r="T1045" s="52"/>
      <c r="U1045" s="52"/>
      <c r="V1045" s="52"/>
      <c r="W1045" s="52"/>
      <c r="X1045" s="52"/>
      <c r="Y1045" s="52"/>
      <c r="Z1045" s="52"/>
      <c r="AA1045" s="52"/>
      <c r="AB1045" s="52"/>
      <c r="AC1045" s="52"/>
      <c r="AD1045" s="52"/>
      <c r="AE1045" s="52"/>
      <c r="AF1045" s="52"/>
      <c r="AG1045" s="52"/>
      <c r="AH1045" s="52"/>
      <c r="AI1045" s="52"/>
      <c r="AJ1045" s="52"/>
      <c r="AK1045" s="52"/>
      <c r="AL1045" s="52"/>
      <c r="AM1045" s="52"/>
      <c r="AN1045" s="52"/>
      <c r="AO1045" s="52"/>
      <c r="AP1045" s="52"/>
      <c r="AQ1045" s="52"/>
      <c r="AR1045" s="52"/>
      <c r="AS1045" s="52"/>
      <c r="AT1045" s="52"/>
      <c r="AU1045" s="52"/>
      <c r="AV1045" s="52"/>
      <c r="AW1045" s="52"/>
    </row>
    <row r="1046" spans="1:49" x14ac:dyDescent="0.2">
      <c r="A1046" s="52"/>
      <c r="B1046" s="52"/>
      <c r="C1046" s="52"/>
      <c r="D1046" s="52"/>
      <c r="E1046" s="52"/>
      <c r="F1046" s="52"/>
      <c r="G1046" s="52"/>
      <c r="H1046" s="52"/>
      <c r="I1046" s="52"/>
      <c r="J1046" s="52"/>
      <c r="K1046" s="52"/>
      <c r="L1046" s="52"/>
      <c r="M1046" s="52"/>
      <c r="N1046" s="52"/>
      <c r="O1046" s="52"/>
      <c r="P1046" s="52"/>
      <c r="Q1046" s="52"/>
      <c r="R1046" s="52"/>
      <c r="S1046" s="52"/>
      <c r="T1046" s="52"/>
      <c r="U1046" s="52"/>
      <c r="V1046" s="52"/>
      <c r="W1046" s="52"/>
      <c r="X1046" s="52"/>
      <c r="Y1046" s="52"/>
      <c r="Z1046" s="52"/>
      <c r="AA1046" s="52"/>
      <c r="AB1046" s="52"/>
      <c r="AC1046" s="52"/>
      <c r="AD1046" s="52"/>
      <c r="AE1046" s="52"/>
      <c r="AF1046" s="52"/>
      <c r="AG1046" s="52"/>
      <c r="AH1046" s="52"/>
      <c r="AI1046" s="52"/>
      <c r="AJ1046" s="52"/>
      <c r="AK1046" s="52"/>
      <c r="AL1046" s="52"/>
      <c r="AM1046" s="52"/>
      <c r="AN1046" s="52"/>
      <c r="AO1046" s="52"/>
      <c r="AP1046" s="52"/>
      <c r="AQ1046" s="52"/>
      <c r="AR1046" s="52"/>
      <c r="AS1046" s="52"/>
      <c r="AT1046" s="52"/>
      <c r="AU1046" s="52"/>
      <c r="AV1046" s="52"/>
      <c r="AW1046" s="52"/>
    </row>
    <row r="1047" spans="1:49" x14ac:dyDescent="0.2">
      <c r="A1047" s="52"/>
      <c r="B1047" s="52"/>
      <c r="C1047" s="52"/>
      <c r="D1047" s="52"/>
      <c r="E1047" s="52"/>
      <c r="F1047" s="52"/>
      <c r="G1047" s="52"/>
      <c r="H1047" s="52"/>
      <c r="I1047" s="52"/>
      <c r="J1047" s="52"/>
      <c r="K1047" s="52"/>
      <c r="L1047" s="52"/>
      <c r="M1047" s="52"/>
      <c r="N1047" s="52"/>
      <c r="O1047" s="52"/>
      <c r="P1047" s="52"/>
      <c r="Q1047" s="52"/>
      <c r="R1047" s="52"/>
      <c r="S1047" s="52"/>
      <c r="T1047" s="52"/>
      <c r="U1047" s="52"/>
      <c r="V1047" s="52"/>
      <c r="W1047" s="52"/>
      <c r="X1047" s="52"/>
      <c r="Y1047" s="52"/>
      <c r="Z1047" s="52"/>
      <c r="AA1047" s="52"/>
      <c r="AB1047" s="52"/>
      <c r="AC1047" s="52"/>
      <c r="AD1047" s="52"/>
      <c r="AE1047" s="52"/>
      <c r="AF1047" s="52"/>
      <c r="AG1047" s="52"/>
      <c r="AH1047" s="52"/>
      <c r="AI1047" s="52"/>
      <c r="AJ1047" s="52"/>
      <c r="AK1047" s="52"/>
      <c r="AL1047" s="52"/>
      <c r="AM1047" s="52"/>
      <c r="AN1047" s="52"/>
      <c r="AO1047" s="52"/>
      <c r="AP1047" s="52"/>
      <c r="AQ1047" s="52"/>
      <c r="AR1047" s="52"/>
      <c r="AS1047" s="52"/>
      <c r="AT1047" s="52"/>
      <c r="AU1047" s="52"/>
      <c r="AV1047" s="52"/>
      <c r="AW1047" s="52"/>
    </row>
    <row r="1048" spans="1:49" x14ac:dyDescent="0.2">
      <c r="A1048" s="52"/>
      <c r="B1048" s="52"/>
      <c r="C1048" s="52"/>
      <c r="D1048" s="52"/>
      <c r="E1048" s="52"/>
      <c r="F1048" s="52"/>
      <c r="G1048" s="52"/>
      <c r="H1048" s="52"/>
      <c r="I1048" s="52"/>
      <c r="J1048" s="52"/>
      <c r="K1048" s="52"/>
      <c r="L1048" s="52"/>
      <c r="M1048" s="52"/>
      <c r="N1048" s="52"/>
      <c r="O1048" s="52"/>
      <c r="P1048" s="52"/>
      <c r="Q1048" s="52"/>
      <c r="R1048" s="52"/>
      <c r="S1048" s="52"/>
      <c r="T1048" s="52"/>
      <c r="U1048" s="52"/>
      <c r="V1048" s="52"/>
      <c r="W1048" s="52"/>
      <c r="X1048" s="52"/>
      <c r="Y1048" s="52"/>
      <c r="Z1048" s="52"/>
      <c r="AA1048" s="52"/>
      <c r="AB1048" s="52"/>
      <c r="AC1048" s="52"/>
      <c r="AD1048" s="52"/>
      <c r="AE1048" s="52"/>
      <c r="AF1048" s="52"/>
      <c r="AG1048" s="52"/>
      <c r="AH1048" s="52"/>
      <c r="AI1048" s="52"/>
      <c r="AJ1048" s="52"/>
      <c r="AK1048" s="52"/>
      <c r="AL1048" s="52"/>
      <c r="AM1048" s="52"/>
      <c r="AN1048" s="52"/>
      <c r="AO1048" s="52"/>
      <c r="AP1048" s="52"/>
      <c r="AQ1048" s="52"/>
      <c r="AR1048" s="52"/>
      <c r="AS1048" s="52"/>
      <c r="AT1048" s="52"/>
      <c r="AU1048" s="52"/>
      <c r="AV1048" s="52"/>
      <c r="AW1048" s="52"/>
    </row>
    <row r="1049" spans="1:49" x14ac:dyDescent="0.2">
      <c r="A1049" s="52"/>
      <c r="B1049" s="52"/>
      <c r="C1049" s="52"/>
      <c r="D1049" s="52"/>
      <c r="E1049" s="52"/>
      <c r="F1049" s="52"/>
      <c r="G1049" s="52"/>
      <c r="H1049" s="52"/>
      <c r="I1049" s="52"/>
      <c r="J1049" s="52"/>
      <c r="K1049" s="52"/>
      <c r="L1049" s="52"/>
      <c r="M1049" s="52"/>
      <c r="N1049" s="52"/>
      <c r="O1049" s="52"/>
      <c r="P1049" s="52"/>
      <c r="Q1049" s="52"/>
      <c r="R1049" s="52"/>
      <c r="S1049" s="52"/>
      <c r="T1049" s="52"/>
      <c r="U1049" s="52"/>
      <c r="V1049" s="52"/>
      <c r="W1049" s="52"/>
      <c r="X1049" s="52"/>
      <c r="Y1049" s="52"/>
      <c r="Z1049" s="52"/>
      <c r="AA1049" s="52"/>
      <c r="AB1049" s="52"/>
      <c r="AC1049" s="52"/>
      <c r="AD1049" s="52"/>
      <c r="AE1049" s="52"/>
      <c r="AF1049" s="52"/>
      <c r="AG1049" s="52"/>
      <c r="AH1049" s="52"/>
      <c r="AI1049" s="52"/>
      <c r="AJ1049" s="52"/>
      <c r="AK1049" s="52"/>
      <c r="AL1049" s="52"/>
      <c r="AM1049" s="52"/>
      <c r="AN1049" s="52"/>
      <c r="AO1049" s="52"/>
      <c r="AP1049" s="52"/>
      <c r="AQ1049" s="52"/>
      <c r="AR1049" s="52"/>
      <c r="AS1049" s="52"/>
      <c r="AT1049" s="52"/>
      <c r="AU1049" s="52"/>
      <c r="AV1049" s="52"/>
      <c r="AW1049" s="52"/>
    </row>
    <row r="1050" spans="1:49" x14ac:dyDescent="0.2">
      <c r="A1050" s="52"/>
      <c r="B1050" s="52"/>
      <c r="C1050" s="52"/>
      <c r="D1050" s="52"/>
      <c r="E1050" s="52"/>
      <c r="F1050" s="52"/>
      <c r="G1050" s="52"/>
      <c r="H1050" s="52"/>
      <c r="I1050" s="52"/>
      <c r="J1050" s="52"/>
      <c r="K1050" s="52"/>
      <c r="L1050" s="52"/>
      <c r="M1050" s="52"/>
      <c r="N1050" s="52"/>
      <c r="O1050" s="52"/>
      <c r="P1050" s="52"/>
      <c r="Q1050" s="52"/>
      <c r="R1050" s="52"/>
      <c r="S1050" s="52"/>
      <c r="T1050" s="52"/>
      <c r="U1050" s="52"/>
      <c r="V1050" s="52"/>
      <c r="W1050" s="52"/>
      <c r="X1050" s="52"/>
      <c r="Y1050" s="52"/>
      <c r="Z1050" s="52"/>
      <c r="AA1050" s="52"/>
      <c r="AB1050" s="52"/>
      <c r="AC1050" s="52"/>
      <c r="AD1050" s="52"/>
      <c r="AE1050" s="52"/>
      <c r="AF1050" s="52"/>
      <c r="AG1050" s="52"/>
      <c r="AH1050" s="52"/>
      <c r="AI1050" s="52"/>
      <c r="AJ1050" s="52"/>
      <c r="AK1050" s="52"/>
      <c r="AL1050" s="52"/>
      <c r="AM1050" s="52"/>
      <c r="AN1050" s="52"/>
      <c r="AO1050" s="52"/>
      <c r="AP1050" s="52"/>
      <c r="AQ1050" s="52"/>
      <c r="AR1050" s="52"/>
      <c r="AS1050" s="52"/>
      <c r="AT1050" s="52"/>
      <c r="AU1050" s="52"/>
      <c r="AV1050" s="52"/>
      <c r="AW1050" s="52"/>
    </row>
    <row r="1051" spans="1:49" x14ac:dyDescent="0.2">
      <c r="A1051" s="52"/>
      <c r="B1051" s="52"/>
      <c r="C1051" s="52"/>
      <c r="D1051" s="52"/>
      <c r="E1051" s="52"/>
      <c r="F1051" s="52"/>
      <c r="G1051" s="52"/>
      <c r="H1051" s="52"/>
      <c r="I1051" s="52"/>
      <c r="J1051" s="52"/>
      <c r="K1051" s="52"/>
      <c r="L1051" s="52"/>
      <c r="M1051" s="52"/>
      <c r="N1051" s="52"/>
      <c r="O1051" s="52"/>
      <c r="P1051" s="52"/>
      <c r="Q1051" s="52"/>
      <c r="R1051" s="52"/>
      <c r="S1051" s="52"/>
      <c r="T1051" s="52"/>
      <c r="U1051" s="52"/>
      <c r="V1051" s="52"/>
      <c r="W1051" s="52"/>
      <c r="X1051" s="52"/>
      <c r="Y1051" s="52"/>
      <c r="Z1051" s="52"/>
      <c r="AA1051" s="52"/>
      <c r="AB1051" s="52"/>
      <c r="AC1051" s="52"/>
      <c r="AD1051" s="52"/>
      <c r="AE1051" s="52"/>
      <c r="AF1051" s="52"/>
      <c r="AG1051" s="52"/>
      <c r="AH1051" s="52"/>
      <c r="AI1051" s="52"/>
      <c r="AJ1051" s="52"/>
      <c r="AK1051" s="52"/>
      <c r="AL1051" s="52"/>
      <c r="AM1051" s="52"/>
      <c r="AN1051" s="52"/>
      <c r="AO1051" s="52"/>
      <c r="AP1051" s="52"/>
      <c r="AQ1051" s="52"/>
      <c r="AR1051" s="52"/>
      <c r="AS1051" s="52"/>
      <c r="AT1051" s="52"/>
      <c r="AU1051" s="52"/>
      <c r="AV1051" s="52"/>
      <c r="AW1051" s="52"/>
    </row>
    <row r="1052" spans="1:49" x14ac:dyDescent="0.2">
      <c r="A1052" s="52"/>
      <c r="B1052" s="52"/>
      <c r="C1052" s="52"/>
      <c r="D1052" s="52"/>
      <c r="E1052" s="52"/>
      <c r="F1052" s="52"/>
      <c r="G1052" s="52"/>
      <c r="H1052" s="52"/>
      <c r="I1052" s="52"/>
      <c r="J1052" s="52"/>
      <c r="K1052" s="52"/>
      <c r="L1052" s="52"/>
      <c r="M1052" s="52"/>
      <c r="N1052" s="52"/>
      <c r="O1052" s="52"/>
      <c r="P1052" s="52"/>
      <c r="Q1052" s="52"/>
      <c r="R1052" s="52"/>
      <c r="S1052" s="52"/>
      <c r="T1052" s="52"/>
      <c r="U1052" s="52"/>
      <c r="V1052" s="52"/>
      <c r="W1052" s="52"/>
      <c r="X1052" s="52"/>
      <c r="Y1052" s="52"/>
      <c r="Z1052" s="52"/>
      <c r="AA1052" s="52"/>
      <c r="AB1052" s="52"/>
      <c r="AC1052" s="52"/>
      <c r="AD1052" s="52"/>
      <c r="AE1052" s="52"/>
      <c r="AF1052" s="52"/>
      <c r="AG1052" s="52"/>
      <c r="AH1052" s="52"/>
      <c r="AI1052" s="52"/>
      <c r="AJ1052" s="52"/>
      <c r="AK1052" s="52"/>
      <c r="AL1052" s="52"/>
      <c r="AM1052" s="52"/>
      <c r="AN1052" s="52"/>
      <c r="AO1052" s="52"/>
      <c r="AP1052" s="52"/>
      <c r="AQ1052" s="52"/>
      <c r="AR1052" s="52"/>
      <c r="AS1052" s="52"/>
      <c r="AT1052" s="52"/>
      <c r="AU1052" s="52"/>
      <c r="AV1052" s="52"/>
      <c r="AW1052" s="52"/>
    </row>
    <row r="1053" spans="1:49" x14ac:dyDescent="0.2">
      <c r="A1053" s="52"/>
      <c r="B1053" s="52"/>
      <c r="C1053" s="52"/>
      <c r="D1053" s="52"/>
      <c r="E1053" s="52"/>
      <c r="F1053" s="52"/>
      <c r="G1053" s="52"/>
      <c r="H1053" s="52"/>
      <c r="I1053" s="52"/>
      <c r="J1053" s="52"/>
      <c r="K1053" s="52"/>
      <c r="L1053" s="52"/>
      <c r="M1053" s="52"/>
      <c r="N1053" s="52"/>
      <c r="O1053" s="52"/>
      <c r="P1053" s="52"/>
      <c r="Q1053" s="52"/>
      <c r="R1053" s="52"/>
      <c r="S1053" s="52"/>
      <c r="T1053" s="52"/>
      <c r="U1053" s="52"/>
      <c r="V1053" s="52"/>
      <c r="W1053" s="52"/>
      <c r="X1053" s="52"/>
      <c r="Y1053" s="52"/>
      <c r="Z1053" s="52"/>
      <c r="AA1053" s="52"/>
      <c r="AB1053" s="52"/>
      <c r="AC1053" s="52"/>
      <c r="AD1053" s="52"/>
      <c r="AE1053" s="52"/>
      <c r="AF1053" s="52"/>
      <c r="AG1053" s="52"/>
      <c r="AH1053" s="52"/>
      <c r="AI1053" s="52"/>
      <c r="AJ1053" s="52"/>
      <c r="AK1053" s="52"/>
      <c r="AL1053" s="52"/>
      <c r="AM1053" s="52"/>
      <c r="AN1053" s="52"/>
      <c r="AO1053" s="52"/>
      <c r="AP1053" s="52"/>
      <c r="AQ1053" s="52"/>
      <c r="AR1053" s="52"/>
      <c r="AS1053" s="52"/>
      <c r="AT1053" s="52"/>
      <c r="AU1053" s="52"/>
      <c r="AV1053" s="52"/>
      <c r="AW1053" s="52"/>
    </row>
    <row r="1054" spans="1:49" x14ac:dyDescent="0.2">
      <c r="A1054" s="52"/>
      <c r="B1054" s="52"/>
      <c r="C1054" s="52"/>
      <c r="D1054" s="52"/>
      <c r="E1054" s="52"/>
      <c r="F1054" s="52"/>
      <c r="G1054" s="52"/>
      <c r="H1054" s="52"/>
      <c r="I1054" s="52"/>
      <c r="J1054" s="52"/>
      <c r="K1054" s="52"/>
      <c r="L1054" s="52"/>
      <c r="M1054" s="52"/>
      <c r="N1054" s="52"/>
      <c r="O1054" s="52"/>
      <c r="P1054" s="52"/>
      <c r="Q1054" s="52"/>
      <c r="R1054" s="52"/>
      <c r="S1054" s="52"/>
      <c r="T1054" s="52"/>
      <c r="U1054" s="52"/>
      <c r="V1054" s="52"/>
      <c r="W1054" s="52"/>
      <c r="X1054" s="52"/>
      <c r="Y1054" s="52"/>
      <c r="Z1054" s="52"/>
      <c r="AA1054" s="52"/>
      <c r="AB1054" s="52"/>
      <c r="AC1054" s="52"/>
      <c r="AD1054" s="52"/>
      <c r="AE1054" s="52"/>
      <c r="AF1054" s="52"/>
      <c r="AG1054" s="52"/>
      <c r="AH1054" s="52"/>
      <c r="AI1054" s="52"/>
      <c r="AJ1054" s="52"/>
      <c r="AK1054" s="52"/>
      <c r="AL1054" s="52"/>
      <c r="AM1054" s="52"/>
      <c r="AN1054" s="52"/>
      <c r="AO1054" s="52"/>
      <c r="AP1054" s="52"/>
      <c r="AQ1054" s="52"/>
      <c r="AR1054" s="52"/>
      <c r="AS1054" s="52"/>
      <c r="AT1054" s="52"/>
      <c r="AU1054" s="52"/>
      <c r="AV1054" s="52"/>
      <c r="AW1054" s="52"/>
    </row>
    <row r="1055" spans="1:49" x14ac:dyDescent="0.2">
      <c r="A1055" s="52"/>
      <c r="B1055" s="52"/>
      <c r="C1055" s="52"/>
      <c r="D1055" s="52"/>
      <c r="E1055" s="52"/>
      <c r="F1055" s="52"/>
      <c r="G1055" s="52"/>
      <c r="H1055" s="52"/>
      <c r="I1055" s="52"/>
      <c r="J1055" s="52"/>
      <c r="K1055" s="52"/>
      <c r="L1055" s="52"/>
      <c r="M1055" s="52"/>
      <c r="N1055" s="52"/>
      <c r="O1055" s="52"/>
      <c r="P1055" s="52"/>
      <c r="Q1055" s="52"/>
      <c r="R1055" s="52"/>
      <c r="S1055" s="52"/>
      <c r="T1055" s="52"/>
      <c r="U1055" s="52"/>
      <c r="V1055" s="52"/>
      <c r="W1055" s="52"/>
      <c r="X1055" s="52"/>
      <c r="Y1055" s="52"/>
      <c r="Z1055" s="52"/>
      <c r="AA1055" s="52"/>
      <c r="AB1055" s="52"/>
      <c r="AC1055" s="52"/>
      <c r="AD1055" s="52"/>
      <c r="AE1055" s="52"/>
      <c r="AF1055" s="52"/>
      <c r="AG1055" s="52"/>
      <c r="AH1055" s="52"/>
      <c r="AI1055" s="52"/>
      <c r="AJ1055" s="52"/>
      <c r="AK1055" s="52"/>
      <c r="AL1055" s="52"/>
      <c r="AM1055" s="52"/>
      <c r="AN1055" s="52"/>
      <c r="AO1055" s="52"/>
      <c r="AP1055" s="52"/>
      <c r="AQ1055" s="52"/>
      <c r="AR1055" s="52"/>
      <c r="AS1055" s="52"/>
      <c r="AT1055" s="52"/>
      <c r="AU1055" s="52"/>
      <c r="AV1055" s="52"/>
      <c r="AW1055" s="52"/>
    </row>
    <row r="1056" spans="1:49" x14ac:dyDescent="0.2">
      <c r="A1056" s="52"/>
      <c r="B1056" s="52"/>
      <c r="C1056" s="52"/>
      <c r="D1056" s="52"/>
      <c r="E1056" s="52"/>
      <c r="F1056" s="52"/>
      <c r="G1056" s="52"/>
      <c r="H1056" s="52"/>
      <c r="I1056" s="52"/>
      <c r="J1056" s="52"/>
      <c r="K1056" s="52"/>
      <c r="L1056" s="52"/>
      <c r="M1056" s="52"/>
      <c r="N1056" s="52"/>
      <c r="O1056" s="52"/>
      <c r="P1056" s="52"/>
      <c r="Q1056" s="52"/>
      <c r="R1056" s="52"/>
      <c r="S1056" s="52"/>
      <c r="T1056" s="52"/>
      <c r="U1056" s="52"/>
      <c r="V1056" s="52"/>
      <c r="W1056" s="52"/>
      <c r="X1056" s="52"/>
      <c r="Y1056" s="52"/>
      <c r="Z1056" s="52"/>
      <c r="AA1056" s="52"/>
      <c r="AB1056" s="52"/>
      <c r="AC1056" s="52"/>
      <c r="AD1056" s="52"/>
      <c r="AE1056" s="52"/>
      <c r="AF1056" s="52"/>
      <c r="AG1056" s="52"/>
      <c r="AH1056" s="52"/>
      <c r="AI1056" s="52"/>
      <c r="AJ1056" s="52"/>
      <c r="AK1056" s="52"/>
      <c r="AL1056" s="52"/>
      <c r="AM1056" s="52"/>
      <c r="AN1056" s="52"/>
      <c r="AO1056" s="52"/>
      <c r="AP1056" s="52"/>
      <c r="AQ1056" s="52"/>
      <c r="AR1056" s="52"/>
      <c r="AS1056" s="52"/>
      <c r="AT1056" s="52"/>
      <c r="AU1056" s="52"/>
      <c r="AV1056" s="52"/>
      <c r="AW1056" s="52"/>
    </row>
    <row r="1057" spans="1:49" x14ac:dyDescent="0.2">
      <c r="A1057" s="52"/>
      <c r="B1057" s="52"/>
      <c r="C1057" s="52"/>
      <c r="D1057" s="52"/>
      <c r="E1057" s="52"/>
      <c r="F1057" s="52"/>
      <c r="G1057" s="52"/>
      <c r="H1057" s="52"/>
      <c r="I1057" s="52"/>
      <c r="J1057" s="52"/>
      <c r="K1057" s="52"/>
      <c r="L1057" s="52"/>
      <c r="M1057" s="52"/>
      <c r="N1057" s="52"/>
      <c r="O1057" s="52"/>
      <c r="P1057" s="52"/>
      <c r="Q1057" s="52"/>
      <c r="R1057" s="52"/>
      <c r="S1057" s="52"/>
      <c r="T1057" s="52"/>
      <c r="U1057" s="52"/>
      <c r="V1057" s="52"/>
      <c r="W1057" s="52"/>
      <c r="X1057" s="52"/>
      <c r="Y1057" s="52"/>
      <c r="Z1057" s="52"/>
      <c r="AA1057" s="52"/>
      <c r="AB1057" s="52"/>
      <c r="AC1057" s="52"/>
      <c r="AD1057" s="52"/>
      <c r="AE1057" s="52"/>
      <c r="AF1057" s="52"/>
      <c r="AG1057" s="52"/>
      <c r="AH1057" s="52"/>
      <c r="AI1057" s="52"/>
      <c r="AJ1057" s="52"/>
      <c r="AK1057" s="52"/>
      <c r="AL1057" s="52"/>
      <c r="AM1057" s="52"/>
      <c r="AN1057" s="52"/>
      <c r="AO1057" s="52"/>
      <c r="AP1057" s="52"/>
      <c r="AQ1057" s="52"/>
      <c r="AR1057" s="52"/>
      <c r="AS1057" s="52"/>
      <c r="AT1057" s="52"/>
      <c r="AU1057" s="52"/>
      <c r="AV1057" s="52"/>
      <c r="AW1057" s="52"/>
    </row>
    <row r="1058" spans="1:49" x14ac:dyDescent="0.2">
      <c r="A1058" s="52"/>
      <c r="B1058" s="52"/>
      <c r="C1058" s="52"/>
      <c r="D1058" s="52"/>
      <c r="E1058" s="52"/>
      <c r="F1058" s="52"/>
      <c r="G1058" s="52"/>
      <c r="H1058" s="52"/>
      <c r="I1058" s="52"/>
      <c r="J1058" s="52"/>
      <c r="K1058" s="52"/>
      <c r="L1058" s="52"/>
      <c r="M1058" s="52"/>
      <c r="N1058" s="52"/>
      <c r="O1058" s="52"/>
      <c r="P1058" s="52"/>
      <c r="Q1058" s="52"/>
      <c r="R1058" s="52"/>
      <c r="S1058" s="52"/>
      <c r="T1058" s="52"/>
      <c r="U1058" s="52"/>
      <c r="V1058" s="52"/>
      <c r="W1058" s="52"/>
      <c r="X1058" s="52"/>
      <c r="Y1058" s="52"/>
      <c r="Z1058" s="52"/>
      <c r="AA1058" s="52"/>
      <c r="AB1058" s="52"/>
      <c r="AC1058" s="52"/>
      <c r="AD1058" s="52"/>
      <c r="AE1058" s="52"/>
      <c r="AF1058" s="52"/>
      <c r="AG1058" s="52"/>
      <c r="AH1058" s="52"/>
      <c r="AI1058" s="52"/>
      <c r="AJ1058" s="52"/>
      <c r="AK1058" s="52"/>
      <c r="AL1058" s="52"/>
      <c r="AM1058" s="52"/>
      <c r="AN1058" s="52"/>
      <c r="AO1058" s="52"/>
      <c r="AP1058" s="52"/>
      <c r="AQ1058" s="52"/>
      <c r="AR1058" s="52"/>
      <c r="AS1058" s="52"/>
      <c r="AT1058" s="52"/>
      <c r="AU1058" s="52"/>
      <c r="AV1058" s="52"/>
      <c r="AW1058" s="52"/>
    </row>
    <row r="1059" spans="1:49" x14ac:dyDescent="0.2">
      <c r="A1059" s="52"/>
      <c r="B1059" s="52"/>
      <c r="C1059" s="52"/>
      <c r="D1059" s="52"/>
      <c r="E1059" s="52"/>
      <c r="F1059" s="52"/>
      <c r="G1059" s="52"/>
      <c r="H1059" s="52"/>
      <c r="I1059" s="52"/>
      <c r="J1059" s="52"/>
      <c r="K1059" s="52"/>
      <c r="L1059" s="52"/>
      <c r="M1059" s="52"/>
      <c r="N1059" s="52"/>
      <c r="O1059" s="52"/>
      <c r="P1059" s="52"/>
      <c r="Q1059" s="52"/>
      <c r="R1059" s="52"/>
      <c r="S1059" s="52"/>
      <c r="T1059" s="52"/>
      <c r="U1059" s="52"/>
      <c r="V1059" s="52"/>
      <c r="W1059" s="52"/>
      <c r="X1059" s="52"/>
      <c r="Y1059" s="52"/>
      <c r="Z1059" s="52"/>
      <c r="AA1059" s="52"/>
      <c r="AB1059" s="52"/>
      <c r="AC1059" s="52"/>
      <c r="AD1059" s="52"/>
      <c r="AE1059" s="52"/>
      <c r="AF1059" s="52"/>
      <c r="AG1059" s="52"/>
      <c r="AH1059" s="52"/>
      <c r="AI1059" s="52"/>
      <c r="AJ1059" s="52"/>
      <c r="AK1059" s="52"/>
      <c r="AL1059" s="52"/>
      <c r="AM1059" s="52"/>
      <c r="AN1059" s="52"/>
      <c r="AO1059" s="52"/>
      <c r="AP1059" s="52"/>
      <c r="AQ1059" s="52"/>
      <c r="AR1059" s="52"/>
      <c r="AS1059" s="52"/>
      <c r="AT1059" s="52"/>
      <c r="AU1059" s="52"/>
      <c r="AV1059" s="52"/>
      <c r="AW1059" s="52"/>
    </row>
    <row r="1060" spans="1:49" x14ac:dyDescent="0.2">
      <c r="A1060" s="52"/>
      <c r="B1060" s="52"/>
      <c r="C1060" s="52"/>
      <c r="D1060" s="52"/>
      <c r="E1060" s="52"/>
      <c r="F1060" s="52"/>
      <c r="G1060" s="52"/>
      <c r="H1060" s="52"/>
      <c r="I1060" s="52"/>
      <c r="J1060" s="52"/>
      <c r="K1060" s="52"/>
      <c r="L1060" s="52"/>
      <c r="M1060" s="52"/>
      <c r="N1060" s="52"/>
      <c r="O1060" s="52"/>
      <c r="P1060" s="52"/>
      <c r="Q1060" s="52"/>
      <c r="R1060" s="52"/>
      <c r="S1060" s="52"/>
      <c r="T1060" s="52"/>
      <c r="U1060" s="52"/>
      <c r="V1060" s="52"/>
      <c r="W1060" s="52"/>
      <c r="X1060" s="52"/>
      <c r="Y1060" s="52"/>
      <c r="Z1060" s="52"/>
      <c r="AA1060" s="52"/>
      <c r="AB1060" s="52"/>
      <c r="AC1060" s="52"/>
      <c r="AD1060" s="52"/>
      <c r="AE1060" s="52"/>
      <c r="AF1060" s="52"/>
      <c r="AG1060" s="52"/>
      <c r="AH1060" s="52"/>
      <c r="AI1060" s="52"/>
      <c r="AJ1060" s="52"/>
      <c r="AK1060" s="52"/>
      <c r="AL1060" s="52"/>
      <c r="AM1060" s="52"/>
      <c r="AN1060" s="52"/>
      <c r="AO1060" s="52"/>
      <c r="AP1060" s="52"/>
      <c r="AQ1060" s="52"/>
      <c r="AR1060" s="52"/>
      <c r="AS1060" s="52"/>
      <c r="AT1060" s="52"/>
      <c r="AU1060" s="52"/>
      <c r="AV1060" s="52"/>
      <c r="AW1060" s="52"/>
    </row>
    <row r="1061" spans="1:49" x14ac:dyDescent="0.2">
      <c r="A1061" s="52"/>
      <c r="B1061" s="52"/>
      <c r="C1061" s="52"/>
      <c r="D1061" s="52"/>
      <c r="E1061" s="52"/>
      <c r="F1061" s="52"/>
      <c r="G1061" s="52"/>
      <c r="H1061" s="52"/>
      <c r="I1061" s="52"/>
      <c r="J1061" s="52"/>
      <c r="K1061" s="52"/>
      <c r="L1061" s="52"/>
      <c r="M1061" s="52"/>
      <c r="N1061" s="52"/>
      <c r="O1061" s="52"/>
      <c r="P1061" s="52"/>
      <c r="Q1061" s="52"/>
      <c r="R1061" s="52"/>
      <c r="S1061" s="52"/>
      <c r="T1061" s="52"/>
      <c r="U1061" s="52"/>
      <c r="V1061" s="52"/>
      <c r="W1061" s="52"/>
      <c r="X1061" s="52"/>
      <c r="Y1061" s="52"/>
      <c r="Z1061" s="52"/>
      <c r="AA1061" s="52"/>
      <c r="AB1061" s="52"/>
      <c r="AC1061" s="52"/>
      <c r="AD1061" s="52"/>
      <c r="AE1061" s="52"/>
      <c r="AF1061" s="52"/>
      <c r="AG1061" s="52"/>
      <c r="AH1061" s="52"/>
      <c r="AI1061" s="52"/>
      <c r="AJ1061" s="52"/>
      <c r="AK1061" s="52"/>
      <c r="AL1061" s="52"/>
      <c r="AM1061" s="52"/>
      <c r="AN1061" s="52"/>
      <c r="AO1061" s="52"/>
      <c r="AP1061" s="52"/>
      <c r="AQ1061" s="52"/>
      <c r="AR1061" s="52"/>
      <c r="AS1061" s="52"/>
      <c r="AT1061" s="52"/>
      <c r="AU1061" s="52"/>
      <c r="AV1061" s="52"/>
      <c r="AW1061" s="52"/>
    </row>
    <row r="1062" spans="1:49" x14ac:dyDescent="0.2">
      <c r="A1062" s="52"/>
      <c r="B1062" s="52"/>
      <c r="C1062" s="52"/>
      <c r="D1062" s="52"/>
      <c r="E1062" s="52"/>
      <c r="F1062" s="52"/>
      <c r="G1062" s="52"/>
      <c r="H1062" s="52"/>
      <c r="I1062" s="52"/>
      <c r="J1062" s="52"/>
      <c r="K1062" s="52"/>
      <c r="L1062" s="52"/>
      <c r="M1062" s="52"/>
      <c r="N1062" s="52"/>
      <c r="O1062" s="52"/>
      <c r="P1062" s="52"/>
      <c r="Q1062" s="52"/>
      <c r="R1062" s="52"/>
      <c r="S1062" s="52"/>
      <c r="T1062" s="52"/>
      <c r="U1062" s="52"/>
      <c r="V1062" s="52"/>
      <c r="W1062" s="52"/>
      <c r="X1062" s="52"/>
      <c r="Y1062" s="52"/>
      <c r="Z1062" s="52"/>
      <c r="AA1062" s="52"/>
      <c r="AB1062" s="52"/>
      <c r="AC1062" s="52"/>
      <c r="AD1062" s="52"/>
      <c r="AE1062" s="52"/>
      <c r="AF1062" s="52"/>
      <c r="AG1062" s="52"/>
      <c r="AH1062" s="52"/>
      <c r="AI1062" s="52"/>
      <c r="AJ1062" s="52"/>
      <c r="AK1062" s="52"/>
      <c r="AL1062" s="52"/>
      <c r="AM1062" s="52"/>
      <c r="AN1062" s="52"/>
      <c r="AO1062" s="52"/>
      <c r="AP1062" s="52"/>
      <c r="AQ1062" s="52"/>
      <c r="AR1062" s="52"/>
      <c r="AS1062" s="52"/>
      <c r="AT1062" s="52"/>
      <c r="AU1062" s="52"/>
      <c r="AV1062" s="52"/>
      <c r="AW1062" s="52"/>
    </row>
    <row r="1063" spans="1:49" x14ac:dyDescent="0.2">
      <c r="A1063" s="52"/>
      <c r="B1063" s="52"/>
      <c r="C1063" s="52"/>
      <c r="D1063" s="52"/>
      <c r="E1063" s="52"/>
      <c r="F1063" s="52"/>
      <c r="G1063" s="52"/>
      <c r="H1063" s="52"/>
      <c r="I1063" s="52"/>
      <c r="J1063" s="52"/>
      <c r="K1063" s="52"/>
      <c r="L1063" s="52"/>
      <c r="M1063" s="52"/>
      <c r="N1063" s="52"/>
      <c r="O1063" s="52"/>
      <c r="P1063" s="52"/>
      <c r="Q1063" s="52"/>
      <c r="R1063" s="52"/>
      <c r="S1063" s="52"/>
      <c r="T1063" s="52"/>
      <c r="U1063" s="52"/>
      <c r="V1063" s="52"/>
      <c r="W1063" s="52"/>
      <c r="X1063" s="52"/>
      <c r="Y1063" s="52"/>
      <c r="Z1063" s="52"/>
      <c r="AA1063" s="52"/>
      <c r="AB1063" s="52"/>
      <c r="AC1063" s="52"/>
      <c r="AD1063" s="52"/>
      <c r="AE1063" s="52"/>
      <c r="AF1063" s="52"/>
      <c r="AG1063" s="52"/>
      <c r="AH1063" s="52"/>
      <c r="AI1063" s="52"/>
      <c r="AJ1063" s="52"/>
      <c r="AK1063" s="52"/>
      <c r="AL1063" s="52"/>
      <c r="AM1063" s="52"/>
      <c r="AN1063" s="52"/>
      <c r="AO1063" s="52"/>
      <c r="AP1063" s="52"/>
      <c r="AQ1063" s="52"/>
      <c r="AR1063" s="52"/>
      <c r="AS1063" s="52"/>
      <c r="AT1063" s="52"/>
      <c r="AU1063" s="52"/>
      <c r="AV1063" s="52"/>
      <c r="AW1063" s="52"/>
    </row>
    <row r="1064" spans="1:49" x14ac:dyDescent="0.2">
      <c r="A1064" s="52"/>
      <c r="B1064" s="52"/>
      <c r="C1064" s="52"/>
      <c r="D1064" s="52"/>
      <c r="E1064" s="52"/>
      <c r="F1064" s="52"/>
      <c r="G1064" s="52"/>
      <c r="H1064" s="52"/>
      <c r="I1064" s="52"/>
      <c r="J1064" s="52"/>
      <c r="K1064" s="52"/>
      <c r="L1064" s="52"/>
      <c r="M1064" s="52"/>
      <c r="N1064" s="52"/>
      <c r="O1064" s="52"/>
      <c r="P1064" s="52"/>
      <c r="Q1064" s="52"/>
      <c r="R1064" s="52"/>
      <c r="S1064" s="52"/>
      <c r="T1064" s="52"/>
      <c r="U1064" s="52"/>
      <c r="V1064" s="52"/>
      <c r="W1064" s="52"/>
      <c r="X1064" s="52"/>
      <c r="Y1064" s="52"/>
      <c r="Z1064" s="52"/>
      <c r="AA1064" s="52"/>
      <c r="AB1064" s="52"/>
      <c r="AC1064" s="52"/>
      <c r="AD1064" s="52"/>
      <c r="AE1064" s="52"/>
      <c r="AF1064" s="52"/>
      <c r="AG1064" s="52"/>
      <c r="AH1064" s="52"/>
      <c r="AI1064" s="52"/>
      <c r="AJ1064" s="52"/>
      <c r="AK1064" s="52"/>
      <c r="AL1064" s="52"/>
      <c r="AM1064" s="52"/>
      <c r="AN1064" s="52"/>
      <c r="AO1064" s="52"/>
      <c r="AP1064" s="52"/>
      <c r="AQ1064" s="52"/>
      <c r="AR1064" s="52"/>
      <c r="AS1064" s="52"/>
      <c r="AT1064" s="52"/>
      <c r="AU1064" s="52"/>
      <c r="AV1064" s="52"/>
      <c r="AW1064" s="52"/>
    </row>
    <row r="1065" spans="1:49" x14ac:dyDescent="0.2">
      <c r="A1065" s="52"/>
      <c r="B1065" s="52"/>
      <c r="C1065" s="52"/>
      <c r="D1065" s="52"/>
      <c r="E1065" s="52"/>
      <c r="F1065" s="52"/>
      <c r="G1065" s="52"/>
      <c r="H1065" s="52"/>
      <c r="I1065" s="52"/>
      <c r="J1065" s="52"/>
      <c r="K1065" s="52"/>
      <c r="L1065" s="52"/>
      <c r="M1065" s="52"/>
      <c r="N1065" s="52"/>
      <c r="O1065" s="52"/>
      <c r="P1065" s="52"/>
      <c r="Q1065" s="52"/>
      <c r="R1065" s="52"/>
      <c r="S1065" s="52"/>
      <c r="T1065" s="52"/>
      <c r="U1065" s="52"/>
      <c r="V1065" s="52"/>
      <c r="W1065" s="52"/>
      <c r="X1065" s="52"/>
      <c r="Y1065" s="52"/>
      <c r="Z1065" s="52"/>
      <c r="AA1065" s="52"/>
      <c r="AB1065" s="52"/>
      <c r="AC1065" s="52"/>
      <c r="AD1065" s="52"/>
      <c r="AE1065" s="52"/>
      <c r="AF1065" s="52"/>
      <c r="AG1065" s="52"/>
      <c r="AH1065" s="52"/>
      <c r="AI1065" s="52"/>
      <c r="AJ1065" s="52"/>
      <c r="AK1065" s="52"/>
      <c r="AL1065" s="52"/>
      <c r="AM1065" s="52"/>
      <c r="AN1065" s="52"/>
      <c r="AO1065" s="52"/>
      <c r="AP1065" s="52"/>
      <c r="AQ1065" s="52"/>
      <c r="AR1065" s="52"/>
      <c r="AS1065" s="52"/>
      <c r="AT1065" s="52"/>
      <c r="AU1065" s="52"/>
      <c r="AV1065" s="52"/>
      <c r="AW1065" s="52"/>
    </row>
    <row r="1066" spans="1:49" x14ac:dyDescent="0.2">
      <c r="A1066" s="52"/>
      <c r="B1066" s="52"/>
      <c r="C1066" s="52"/>
      <c r="D1066" s="52"/>
      <c r="E1066" s="52"/>
      <c r="F1066" s="52"/>
      <c r="G1066" s="52"/>
      <c r="H1066" s="52"/>
      <c r="I1066" s="52"/>
      <c r="J1066" s="52"/>
      <c r="K1066" s="52"/>
      <c r="L1066" s="52"/>
      <c r="M1066" s="52"/>
      <c r="N1066" s="52"/>
      <c r="O1066" s="52"/>
      <c r="P1066" s="52"/>
      <c r="Q1066" s="52"/>
      <c r="R1066" s="52"/>
      <c r="S1066" s="52"/>
      <c r="T1066" s="52"/>
      <c r="U1066" s="52"/>
      <c r="V1066" s="52"/>
      <c r="W1066" s="52"/>
      <c r="X1066" s="52"/>
      <c r="Y1066" s="52"/>
      <c r="Z1066" s="52"/>
      <c r="AA1066" s="52"/>
      <c r="AB1066" s="52"/>
      <c r="AC1066" s="52"/>
      <c r="AD1066" s="52"/>
      <c r="AE1066" s="52"/>
      <c r="AF1066" s="52"/>
      <c r="AG1066" s="52"/>
      <c r="AH1066" s="52"/>
      <c r="AI1066" s="52"/>
      <c r="AJ1066" s="52"/>
      <c r="AK1066" s="52"/>
      <c r="AL1066" s="52"/>
      <c r="AM1066" s="52"/>
      <c r="AN1066" s="52"/>
      <c r="AO1066" s="52"/>
      <c r="AP1066" s="52"/>
      <c r="AQ1066" s="52"/>
      <c r="AR1066" s="52"/>
      <c r="AS1066" s="52"/>
      <c r="AT1066" s="52"/>
      <c r="AU1066" s="52"/>
      <c r="AV1066" s="52"/>
      <c r="AW1066" s="52"/>
    </row>
    <row r="1067" spans="1:49" x14ac:dyDescent="0.2">
      <c r="A1067" s="52"/>
      <c r="B1067" s="52"/>
      <c r="C1067" s="52"/>
      <c r="D1067" s="52"/>
      <c r="E1067" s="52"/>
      <c r="F1067" s="52"/>
      <c r="G1067" s="52"/>
      <c r="H1067" s="52"/>
      <c r="I1067" s="52"/>
      <c r="J1067" s="52"/>
      <c r="K1067" s="52"/>
      <c r="L1067" s="52"/>
      <c r="M1067" s="52"/>
      <c r="N1067" s="52"/>
      <c r="O1067" s="52"/>
      <c r="P1067" s="52"/>
      <c r="Q1067" s="52"/>
      <c r="R1067" s="52"/>
      <c r="S1067" s="52"/>
      <c r="T1067" s="52"/>
      <c r="U1067" s="52"/>
      <c r="V1067" s="52"/>
      <c r="W1067" s="52"/>
      <c r="X1067" s="52"/>
      <c r="Y1067" s="52"/>
      <c r="Z1067" s="52"/>
      <c r="AA1067" s="52"/>
      <c r="AB1067" s="52"/>
      <c r="AC1067" s="52"/>
      <c r="AD1067" s="52"/>
      <c r="AE1067" s="52"/>
      <c r="AF1067" s="52"/>
      <c r="AG1067" s="52"/>
      <c r="AH1067" s="52"/>
      <c r="AI1067" s="52"/>
      <c r="AJ1067" s="52"/>
      <c r="AK1067" s="52"/>
      <c r="AL1067" s="52"/>
      <c r="AM1067" s="52"/>
      <c r="AN1067" s="52"/>
      <c r="AO1067" s="52"/>
      <c r="AP1067" s="52"/>
      <c r="AQ1067" s="52"/>
      <c r="AR1067" s="52"/>
      <c r="AS1067" s="52"/>
      <c r="AT1067" s="52"/>
      <c r="AU1067" s="52"/>
      <c r="AV1067" s="52"/>
      <c r="AW1067" s="52"/>
    </row>
    <row r="1068" spans="1:49" x14ac:dyDescent="0.2">
      <c r="A1068" s="52"/>
      <c r="B1068" s="52"/>
      <c r="C1068" s="52"/>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c r="AA1068" s="52"/>
      <c r="AB1068" s="52"/>
      <c r="AC1068" s="52"/>
      <c r="AD1068" s="52"/>
      <c r="AE1068" s="52"/>
      <c r="AF1068" s="52"/>
      <c r="AG1068" s="52"/>
      <c r="AH1068" s="52"/>
      <c r="AI1068" s="52"/>
      <c r="AJ1068" s="52"/>
      <c r="AK1068" s="52"/>
      <c r="AL1068" s="52"/>
      <c r="AM1068" s="52"/>
      <c r="AN1068" s="52"/>
      <c r="AO1068" s="52"/>
      <c r="AP1068" s="52"/>
      <c r="AQ1068" s="52"/>
      <c r="AR1068" s="52"/>
      <c r="AS1068" s="52"/>
      <c r="AT1068" s="52"/>
      <c r="AU1068" s="52"/>
      <c r="AV1068" s="52"/>
      <c r="AW1068" s="52"/>
    </row>
    <row r="1069" spans="1:49" x14ac:dyDescent="0.2">
      <c r="A1069" s="52"/>
      <c r="B1069" s="52"/>
      <c r="C1069" s="52"/>
      <c r="D1069" s="52"/>
      <c r="E1069" s="52"/>
      <c r="F1069" s="52"/>
      <c r="G1069" s="52"/>
      <c r="H1069" s="52"/>
      <c r="I1069" s="52"/>
      <c r="J1069" s="52"/>
      <c r="K1069" s="52"/>
      <c r="L1069" s="52"/>
      <c r="M1069" s="52"/>
      <c r="N1069" s="52"/>
      <c r="O1069" s="52"/>
      <c r="P1069" s="52"/>
      <c r="Q1069" s="52"/>
      <c r="R1069" s="52"/>
      <c r="S1069" s="52"/>
      <c r="T1069" s="52"/>
      <c r="U1069" s="52"/>
      <c r="V1069" s="52"/>
      <c r="W1069" s="52"/>
      <c r="X1069" s="52"/>
      <c r="Y1069" s="52"/>
      <c r="Z1069" s="52"/>
      <c r="AA1069" s="52"/>
      <c r="AB1069" s="52"/>
      <c r="AC1069" s="52"/>
      <c r="AD1069" s="52"/>
      <c r="AE1069" s="52"/>
      <c r="AF1069" s="52"/>
      <c r="AG1069" s="52"/>
      <c r="AH1069" s="52"/>
      <c r="AI1069" s="52"/>
      <c r="AJ1069" s="52"/>
      <c r="AK1069" s="52"/>
      <c r="AL1069" s="52"/>
      <c r="AM1069" s="52"/>
      <c r="AN1069" s="52"/>
      <c r="AO1069" s="52"/>
      <c r="AP1069" s="52"/>
      <c r="AQ1069" s="52"/>
      <c r="AR1069" s="52"/>
      <c r="AS1069" s="52"/>
      <c r="AT1069" s="52"/>
      <c r="AU1069" s="52"/>
      <c r="AV1069" s="52"/>
      <c r="AW1069" s="52"/>
    </row>
    <row r="1070" spans="1:49" x14ac:dyDescent="0.2">
      <c r="A1070" s="52"/>
      <c r="B1070" s="52"/>
      <c r="C1070" s="52"/>
      <c r="D1070" s="52"/>
      <c r="E1070" s="52"/>
      <c r="F1070" s="52"/>
      <c r="G1070" s="52"/>
      <c r="H1070" s="52"/>
      <c r="I1070" s="52"/>
      <c r="J1070" s="52"/>
      <c r="K1070" s="52"/>
      <c r="L1070" s="52"/>
      <c r="M1070" s="52"/>
      <c r="N1070" s="52"/>
      <c r="O1070" s="52"/>
      <c r="P1070" s="52"/>
      <c r="Q1070" s="52"/>
      <c r="R1070" s="52"/>
      <c r="S1070" s="52"/>
      <c r="T1070" s="52"/>
      <c r="U1070" s="52"/>
      <c r="V1070" s="52"/>
      <c r="W1070" s="52"/>
      <c r="X1070" s="52"/>
      <c r="Y1070" s="52"/>
      <c r="Z1070" s="52"/>
      <c r="AA1070" s="52"/>
      <c r="AB1070" s="52"/>
      <c r="AC1070" s="52"/>
      <c r="AD1070" s="52"/>
      <c r="AE1070" s="52"/>
      <c r="AF1070" s="52"/>
      <c r="AG1070" s="52"/>
      <c r="AH1070" s="52"/>
      <c r="AI1070" s="52"/>
      <c r="AJ1070" s="52"/>
      <c r="AK1070" s="52"/>
      <c r="AL1070" s="52"/>
      <c r="AM1070" s="52"/>
      <c r="AN1070" s="52"/>
      <c r="AO1070" s="52"/>
      <c r="AP1070" s="52"/>
      <c r="AQ1070" s="52"/>
      <c r="AR1070" s="52"/>
      <c r="AS1070" s="52"/>
      <c r="AT1070" s="52"/>
      <c r="AU1070" s="52"/>
      <c r="AV1070" s="52"/>
      <c r="AW1070" s="52"/>
    </row>
    <row r="1071" spans="1:49" x14ac:dyDescent="0.2">
      <c r="A1071" s="52"/>
      <c r="B1071" s="52"/>
      <c r="C1071" s="52"/>
      <c r="D1071" s="52"/>
      <c r="E1071" s="52"/>
      <c r="F1071" s="52"/>
      <c r="G1071" s="52"/>
      <c r="H1071" s="52"/>
      <c r="I1071" s="52"/>
      <c r="J1071" s="52"/>
      <c r="K1071" s="52"/>
      <c r="L1071" s="52"/>
      <c r="M1071" s="52"/>
      <c r="N1071" s="52"/>
      <c r="O1071" s="52"/>
      <c r="P1071" s="52"/>
      <c r="Q1071" s="52"/>
      <c r="R1071" s="52"/>
      <c r="S1071" s="52"/>
      <c r="T1071" s="52"/>
      <c r="U1071" s="52"/>
      <c r="V1071" s="52"/>
      <c r="W1071" s="52"/>
      <c r="X1071" s="52"/>
      <c r="Y1071" s="52"/>
      <c r="Z1071" s="52"/>
      <c r="AA1071" s="52"/>
      <c r="AB1071" s="52"/>
      <c r="AC1071" s="52"/>
      <c r="AD1071" s="52"/>
      <c r="AE1071" s="52"/>
      <c r="AF1071" s="52"/>
      <c r="AG1071" s="52"/>
      <c r="AH1071" s="52"/>
      <c r="AI1071" s="52"/>
      <c r="AJ1071" s="52"/>
      <c r="AK1071" s="52"/>
      <c r="AL1071" s="52"/>
      <c r="AM1071" s="52"/>
      <c r="AN1071" s="52"/>
      <c r="AO1071" s="52"/>
      <c r="AP1071" s="52"/>
      <c r="AQ1071" s="52"/>
      <c r="AR1071" s="52"/>
      <c r="AS1071" s="52"/>
      <c r="AT1071" s="52"/>
      <c r="AU1071" s="52"/>
      <c r="AV1071" s="52"/>
      <c r="AW1071" s="52"/>
    </row>
    <row r="1072" spans="1:49" x14ac:dyDescent="0.2">
      <c r="A1072" s="52"/>
      <c r="B1072" s="52"/>
      <c r="C1072" s="52"/>
      <c r="D1072" s="52"/>
      <c r="E1072" s="52"/>
      <c r="F1072" s="52"/>
      <c r="G1072" s="52"/>
      <c r="H1072" s="52"/>
      <c r="I1072" s="52"/>
      <c r="J1072" s="52"/>
      <c r="K1072" s="52"/>
      <c r="L1072" s="52"/>
      <c r="M1072" s="52"/>
      <c r="N1072" s="52"/>
      <c r="O1072" s="52"/>
      <c r="P1072" s="52"/>
      <c r="Q1072" s="52"/>
      <c r="R1072" s="52"/>
      <c r="S1072" s="52"/>
      <c r="T1072" s="52"/>
      <c r="U1072" s="52"/>
      <c r="V1072" s="52"/>
      <c r="W1072" s="52"/>
      <c r="X1072" s="52"/>
      <c r="Y1072" s="52"/>
      <c r="Z1072" s="52"/>
      <c r="AA1072" s="52"/>
      <c r="AB1072" s="52"/>
      <c r="AC1072" s="52"/>
      <c r="AD1072" s="52"/>
      <c r="AE1072" s="52"/>
      <c r="AF1072" s="52"/>
      <c r="AG1072" s="52"/>
      <c r="AH1072" s="52"/>
      <c r="AI1072" s="52"/>
      <c r="AJ1072" s="52"/>
      <c r="AK1072" s="52"/>
      <c r="AL1072" s="52"/>
      <c r="AM1072" s="52"/>
      <c r="AN1072" s="52"/>
      <c r="AO1072" s="52"/>
      <c r="AP1072" s="52"/>
      <c r="AQ1072" s="52"/>
      <c r="AR1072" s="52"/>
      <c r="AS1072" s="52"/>
      <c r="AT1072" s="52"/>
      <c r="AU1072" s="52"/>
      <c r="AV1072" s="52"/>
      <c r="AW1072" s="52"/>
    </row>
    <row r="1073" spans="1:49" x14ac:dyDescent="0.2">
      <c r="A1073" s="52"/>
      <c r="B1073" s="52"/>
      <c r="C1073" s="52"/>
      <c r="D1073" s="52"/>
      <c r="E1073" s="52"/>
      <c r="F1073" s="52"/>
      <c r="G1073" s="52"/>
      <c r="H1073" s="52"/>
      <c r="I1073" s="52"/>
      <c r="J1073" s="52"/>
      <c r="K1073" s="52"/>
      <c r="L1073" s="52"/>
      <c r="M1073" s="52"/>
      <c r="N1073" s="52"/>
      <c r="O1073" s="52"/>
      <c r="P1073" s="52"/>
      <c r="Q1073" s="52"/>
      <c r="R1073" s="52"/>
      <c r="S1073" s="52"/>
      <c r="T1073" s="52"/>
      <c r="U1073" s="52"/>
      <c r="V1073" s="52"/>
      <c r="W1073" s="52"/>
      <c r="X1073" s="52"/>
      <c r="Y1073" s="52"/>
      <c r="Z1073" s="52"/>
      <c r="AA1073" s="52"/>
      <c r="AB1073" s="52"/>
      <c r="AC1073" s="52"/>
      <c r="AD1073" s="52"/>
      <c r="AE1073" s="52"/>
      <c r="AF1073" s="52"/>
      <c r="AG1073" s="52"/>
      <c r="AH1073" s="52"/>
      <c r="AI1073" s="52"/>
      <c r="AJ1073" s="52"/>
      <c r="AK1073" s="52"/>
      <c r="AL1073" s="52"/>
      <c r="AM1073" s="52"/>
      <c r="AN1073" s="52"/>
      <c r="AO1073" s="52"/>
      <c r="AP1073" s="52"/>
      <c r="AQ1073" s="52"/>
      <c r="AR1073" s="52"/>
      <c r="AS1073" s="52"/>
      <c r="AT1073" s="52"/>
      <c r="AU1073" s="52"/>
      <c r="AV1073" s="52"/>
      <c r="AW1073" s="52"/>
    </row>
    <row r="1074" spans="1:49" x14ac:dyDescent="0.2">
      <c r="A1074" s="52"/>
      <c r="B1074" s="52"/>
      <c r="C1074" s="52"/>
      <c r="D1074" s="52"/>
      <c r="E1074" s="52"/>
      <c r="F1074" s="52"/>
      <c r="G1074" s="52"/>
      <c r="H1074" s="52"/>
      <c r="I1074" s="52"/>
      <c r="J1074" s="52"/>
      <c r="K1074" s="52"/>
      <c r="L1074" s="52"/>
      <c r="M1074" s="52"/>
      <c r="N1074" s="52"/>
      <c r="O1074" s="52"/>
      <c r="P1074" s="52"/>
      <c r="Q1074" s="52"/>
      <c r="R1074" s="52"/>
      <c r="S1074" s="52"/>
      <c r="T1074" s="52"/>
      <c r="U1074" s="52"/>
      <c r="V1074" s="52"/>
      <c r="W1074" s="52"/>
      <c r="X1074" s="52"/>
      <c r="Y1074" s="52"/>
      <c r="Z1074" s="52"/>
      <c r="AA1074" s="52"/>
      <c r="AB1074" s="52"/>
      <c r="AC1074" s="52"/>
      <c r="AD1074" s="52"/>
      <c r="AE1074" s="52"/>
      <c r="AF1074" s="52"/>
      <c r="AG1074" s="52"/>
      <c r="AH1074" s="52"/>
      <c r="AI1074" s="52"/>
      <c r="AJ1074" s="52"/>
      <c r="AK1074" s="52"/>
      <c r="AL1074" s="52"/>
      <c r="AM1074" s="52"/>
      <c r="AN1074" s="52"/>
      <c r="AO1074" s="52"/>
      <c r="AP1074" s="52"/>
      <c r="AQ1074" s="52"/>
      <c r="AR1074" s="52"/>
      <c r="AS1074" s="52"/>
      <c r="AT1074" s="52"/>
      <c r="AU1074" s="52"/>
      <c r="AV1074" s="52"/>
      <c r="AW1074" s="52"/>
    </row>
    <row r="1075" spans="1:49" x14ac:dyDescent="0.2">
      <c r="A1075" s="52"/>
      <c r="B1075" s="52"/>
      <c r="C1075" s="52"/>
      <c r="D1075" s="52"/>
      <c r="E1075" s="52"/>
      <c r="F1075" s="52"/>
      <c r="G1075" s="52"/>
      <c r="H1075" s="52"/>
      <c r="I1075" s="52"/>
      <c r="J1075" s="52"/>
      <c r="K1075" s="52"/>
      <c r="L1075" s="52"/>
      <c r="M1075" s="52"/>
      <c r="N1075" s="52"/>
      <c r="O1075" s="52"/>
      <c r="P1075" s="52"/>
      <c r="Q1075" s="52"/>
      <c r="R1075" s="52"/>
      <c r="S1075" s="52"/>
      <c r="T1075" s="52"/>
      <c r="U1075" s="52"/>
      <c r="V1075" s="52"/>
      <c r="W1075" s="52"/>
      <c r="X1075" s="52"/>
      <c r="Y1075" s="52"/>
      <c r="Z1075" s="52"/>
      <c r="AA1075" s="52"/>
      <c r="AB1075" s="52"/>
      <c r="AC1075" s="52"/>
      <c r="AD1075" s="52"/>
      <c r="AE1075" s="52"/>
      <c r="AF1075" s="52"/>
      <c r="AG1075" s="52"/>
      <c r="AH1075" s="52"/>
      <c r="AI1075" s="52"/>
      <c r="AJ1075" s="52"/>
      <c r="AK1075" s="52"/>
      <c r="AL1075" s="52"/>
      <c r="AM1075" s="52"/>
      <c r="AN1075" s="52"/>
      <c r="AO1075" s="52"/>
      <c r="AP1075" s="52"/>
      <c r="AQ1075" s="52"/>
      <c r="AR1075" s="52"/>
      <c r="AS1075" s="52"/>
      <c r="AT1075" s="52"/>
      <c r="AU1075" s="52"/>
      <c r="AV1075" s="52"/>
      <c r="AW1075" s="52"/>
    </row>
    <row r="1076" spans="1:49" x14ac:dyDescent="0.2">
      <c r="A1076" s="52"/>
      <c r="B1076" s="52"/>
      <c r="C1076" s="52"/>
      <c r="D1076" s="52"/>
      <c r="E1076" s="52"/>
      <c r="F1076" s="52"/>
      <c r="G1076" s="52"/>
      <c r="H1076" s="52"/>
      <c r="I1076" s="52"/>
      <c r="J1076" s="52"/>
      <c r="K1076" s="52"/>
      <c r="L1076" s="52"/>
      <c r="M1076" s="52"/>
      <c r="N1076" s="52"/>
      <c r="O1076" s="52"/>
      <c r="P1076" s="52"/>
      <c r="Q1076" s="52"/>
      <c r="R1076" s="52"/>
      <c r="S1076" s="52"/>
      <c r="T1076" s="52"/>
      <c r="U1076" s="52"/>
      <c r="V1076" s="52"/>
      <c r="W1076" s="52"/>
      <c r="X1076" s="52"/>
      <c r="Y1076" s="52"/>
      <c r="Z1076" s="52"/>
      <c r="AA1076" s="52"/>
      <c r="AB1076" s="52"/>
      <c r="AC1076" s="52"/>
      <c r="AD1076" s="52"/>
      <c r="AE1076" s="52"/>
      <c r="AF1076" s="52"/>
      <c r="AG1076" s="52"/>
      <c r="AH1076" s="52"/>
      <c r="AI1076" s="52"/>
      <c r="AJ1076" s="52"/>
      <c r="AK1076" s="52"/>
      <c r="AL1076" s="52"/>
      <c r="AM1076" s="52"/>
      <c r="AN1076" s="52"/>
      <c r="AO1076" s="52"/>
      <c r="AP1076" s="52"/>
      <c r="AQ1076" s="52"/>
      <c r="AR1076" s="52"/>
      <c r="AS1076" s="52"/>
      <c r="AT1076" s="52"/>
      <c r="AU1076" s="52"/>
      <c r="AV1076" s="52"/>
      <c r="AW1076" s="52"/>
    </row>
    <row r="1077" spans="1:49" x14ac:dyDescent="0.2">
      <c r="A1077" s="52"/>
      <c r="B1077" s="52"/>
      <c r="C1077" s="52"/>
      <c r="D1077" s="52"/>
      <c r="E1077" s="52"/>
      <c r="F1077" s="52"/>
      <c r="G1077" s="52"/>
      <c r="H1077" s="52"/>
      <c r="I1077" s="52"/>
      <c r="J1077" s="52"/>
      <c r="K1077" s="52"/>
      <c r="L1077" s="52"/>
      <c r="M1077" s="52"/>
      <c r="N1077" s="52"/>
      <c r="O1077" s="52"/>
      <c r="P1077" s="52"/>
      <c r="Q1077" s="52"/>
      <c r="R1077" s="52"/>
      <c r="S1077" s="52"/>
      <c r="T1077" s="52"/>
      <c r="U1077" s="52"/>
      <c r="V1077" s="52"/>
      <c r="W1077" s="52"/>
      <c r="X1077" s="52"/>
      <c r="Y1077" s="52"/>
      <c r="Z1077" s="52"/>
      <c r="AA1077" s="52"/>
      <c r="AB1077" s="52"/>
      <c r="AC1077" s="52"/>
      <c r="AD1077" s="52"/>
      <c r="AE1077" s="52"/>
      <c r="AF1077" s="52"/>
      <c r="AG1077" s="52"/>
      <c r="AH1077" s="52"/>
      <c r="AI1077" s="52"/>
      <c r="AJ1077" s="52"/>
      <c r="AK1077" s="52"/>
      <c r="AL1077" s="52"/>
      <c r="AM1077" s="52"/>
      <c r="AN1077" s="52"/>
      <c r="AO1077" s="52"/>
      <c r="AP1077" s="52"/>
      <c r="AQ1077" s="52"/>
      <c r="AR1077" s="52"/>
      <c r="AS1077" s="52"/>
      <c r="AT1077" s="52"/>
      <c r="AU1077" s="52"/>
      <c r="AV1077" s="52"/>
      <c r="AW1077" s="52"/>
    </row>
    <row r="1078" spans="1:49" x14ac:dyDescent="0.2">
      <c r="A1078" s="52"/>
      <c r="B1078" s="52"/>
      <c r="C1078" s="52"/>
      <c r="D1078" s="52"/>
      <c r="E1078" s="52"/>
      <c r="F1078" s="52"/>
      <c r="G1078" s="52"/>
      <c r="H1078" s="52"/>
      <c r="I1078" s="52"/>
      <c r="J1078" s="52"/>
      <c r="K1078" s="52"/>
      <c r="L1078" s="52"/>
      <c r="M1078" s="52"/>
      <c r="N1078" s="52"/>
      <c r="O1078" s="52"/>
      <c r="P1078" s="52"/>
      <c r="Q1078" s="52"/>
      <c r="R1078" s="52"/>
      <c r="S1078" s="52"/>
      <c r="T1078" s="52"/>
      <c r="U1078" s="52"/>
      <c r="V1078" s="52"/>
      <c r="W1078" s="52"/>
      <c r="X1078" s="52"/>
      <c r="Y1078" s="52"/>
      <c r="Z1078" s="52"/>
      <c r="AA1078" s="52"/>
      <c r="AB1078" s="52"/>
      <c r="AC1078" s="52"/>
      <c r="AD1078" s="52"/>
      <c r="AE1078" s="52"/>
      <c r="AF1078" s="52"/>
      <c r="AG1078" s="52"/>
      <c r="AH1078" s="52"/>
      <c r="AI1078" s="52"/>
      <c r="AJ1078" s="52"/>
      <c r="AK1078" s="52"/>
      <c r="AL1078" s="52"/>
      <c r="AM1078" s="52"/>
      <c r="AN1078" s="52"/>
      <c r="AO1078" s="52"/>
      <c r="AP1078" s="52"/>
      <c r="AQ1078" s="52"/>
      <c r="AR1078" s="52"/>
      <c r="AS1078" s="52"/>
      <c r="AT1078" s="52"/>
      <c r="AU1078" s="52"/>
      <c r="AV1078" s="52"/>
      <c r="AW1078" s="52"/>
    </row>
    <row r="1079" spans="1:49" x14ac:dyDescent="0.2">
      <c r="A1079" s="52"/>
      <c r="B1079" s="52"/>
      <c r="C1079" s="52"/>
      <c r="D1079" s="52"/>
      <c r="E1079" s="52"/>
      <c r="F1079" s="52"/>
      <c r="G1079" s="52"/>
      <c r="H1079" s="52"/>
      <c r="I1079" s="52"/>
      <c r="J1079" s="52"/>
      <c r="K1079" s="52"/>
      <c r="L1079" s="52"/>
      <c r="M1079" s="52"/>
      <c r="N1079" s="52"/>
      <c r="O1079" s="52"/>
      <c r="P1079" s="52"/>
      <c r="Q1079" s="52"/>
      <c r="R1079" s="52"/>
      <c r="S1079" s="52"/>
      <c r="T1079" s="52"/>
      <c r="U1079" s="52"/>
      <c r="V1079" s="52"/>
      <c r="W1079" s="52"/>
      <c r="X1079" s="52"/>
      <c r="Y1079" s="52"/>
      <c r="Z1079" s="52"/>
      <c r="AA1079" s="52"/>
      <c r="AB1079" s="52"/>
      <c r="AC1079" s="52"/>
      <c r="AD1079" s="52"/>
      <c r="AE1079" s="52"/>
      <c r="AF1079" s="52"/>
      <c r="AG1079" s="52"/>
      <c r="AH1079" s="52"/>
      <c r="AI1079" s="52"/>
      <c r="AJ1079" s="52"/>
      <c r="AK1079" s="52"/>
      <c r="AL1079" s="52"/>
      <c r="AM1079" s="52"/>
      <c r="AN1079" s="52"/>
      <c r="AO1079" s="52"/>
      <c r="AP1079" s="52"/>
      <c r="AQ1079" s="52"/>
      <c r="AR1079" s="52"/>
      <c r="AS1079" s="52"/>
      <c r="AT1079" s="52"/>
      <c r="AU1079" s="52"/>
      <c r="AV1079" s="52"/>
      <c r="AW1079" s="52"/>
    </row>
    <row r="1080" spans="1:49" x14ac:dyDescent="0.2">
      <c r="A1080" s="52"/>
      <c r="B1080" s="52"/>
      <c r="C1080" s="52"/>
      <c r="D1080" s="52"/>
      <c r="E1080" s="52"/>
      <c r="F1080" s="52"/>
      <c r="G1080" s="52"/>
      <c r="H1080" s="52"/>
      <c r="I1080" s="52"/>
      <c r="J1080" s="52"/>
      <c r="K1080" s="52"/>
      <c r="L1080" s="52"/>
      <c r="M1080" s="52"/>
      <c r="N1080" s="52"/>
      <c r="O1080" s="52"/>
      <c r="P1080" s="52"/>
      <c r="Q1080" s="52"/>
      <c r="R1080" s="52"/>
      <c r="S1080" s="52"/>
      <c r="T1080" s="52"/>
      <c r="U1080" s="52"/>
      <c r="V1080" s="52"/>
      <c r="W1080" s="52"/>
      <c r="X1080" s="52"/>
      <c r="Y1080" s="52"/>
      <c r="Z1080" s="52"/>
      <c r="AA1080" s="52"/>
      <c r="AB1080" s="52"/>
      <c r="AC1080" s="52"/>
      <c r="AD1080" s="52"/>
      <c r="AE1080" s="52"/>
      <c r="AF1080" s="52"/>
      <c r="AG1080" s="52"/>
      <c r="AH1080" s="52"/>
      <c r="AI1080" s="52"/>
      <c r="AJ1080" s="52"/>
      <c r="AK1080" s="52"/>
      <c r="AL1080" s="52"/>
      <c r="AM1080" s="52"/>
      <c r="AN1080" s="52"/>
      <c r="AO1080" s="52"/>
      <c r="AP1080" s="52"/>
      <c r="AQ1080" s="52"/>
      <c r="AR1080" s="52"/>
      <c r="AS1080" s="52"/>
      <c r="AT1080" s="52"/>
      <c r="AU1080" s="52"/>
      <c r="AV1080" s="52"/>
      <c r="AW1080" s="52"/>
    </row>
    <row r="1081" spans="1:49" x14ac:dyDescent="0.2">
      <c r="A1081" s="52"/>
      <c r="B1081" s="52"/>
      <c r="C1081" s="52"/>
      <c r="D1081" s="52"/>
      <c r="E1081" s="52"/>
      <c r="F1081" s="52"/>
      <c r="G1081" s="52"/>
      <c r="H1081" s="52"/>
      <c r="I1081" s="52"/>
      <c r="J1081" s="52"/>
      <c r="K1081" s="52"/>
      <c r="L1081" s="52"/>
      <c r="M1081" s="52"/>
      <c r="N1081" s="52"/>
      <c r="O1081" s="52"/>
      <c r="P1081" s="52"/>
      <c r="Q1081" s="52"/>
      <c r="R1081" s="52"/>
      <c r="S1081" s="52"/>
      <c r="T1081" s="52"/>
      <c r="U1081" s="52"/>
      <c r="V1081" s="52"/>
      <c r="W1081" s="52"/>
      <c r="X1081" s="52"/>
      <c r="Y1081" s="52"/>
      <c r="Z1081" s="52"/>
      <c r="AA1081" s="52"/>
      <c r="AB1081" s="52"/>
      <c r="AC1081" s="52"/>
      <c r="AD1081" s="52"/>
      <c r="AE1081" s="52"/>
      <c r="AF1081" s="52"/>
      <c r="AG1081" s="52"/>
      <c r="AH1081" s="52"/>
      <c r="AI1081" s="52"/>
      <c r="AJ1081" s="52"/>
      <c r="AK1081" s="52"/>
      <c r="AL1081" s="52"/>
      <c r="AM1081" s="52"/>
      <c r="AN1081" s="52"/>
      <c r="AO1081" s="52"/>
      <c r="AP1081" s="52"/>
      <c r="AQ1081" s="52"/>
      <c r="AR1081" s="52"/>
      <c r="AS1081" s="52"/>
      <c r="AT1081" s="52"/>
      <c r="AU1081" s="52"/>
      <c r="AV1081" s="52"/>
      <c r="AW1081" s="52"/>
    </row>
    <row r="1082" spans="1:49" x14ac:dyDescent="0.2">
      <c r="A1082" s="52"/>
      <c r="B1082" s="52"/>
      <c r="C1082" s="52"/>
      <c r="D1082" s="52"/>
      <c r="E1082" s="52"/>
      <c r="F1082" s="52"/>
      <c r="G1082" s="52"/>
      <c r="H1082" s="52"/>
      <c r="I1082" s="52"/>
      <c r="J1082" s="52"/>
      <c r="K1082" s="52"/>
      <c r="L1082" s="52"/>
      <c r="M1082" s="52"/>
      <c r="N1082" s="52"/>
      <c r="O1082" s="52"/>
      <c r="P1082" s="52"/>
      <c r="Q1082" s="52"/>
      <c r="R1082" s="52"/>
      <c r="S1082" s="52"/>
      <c r="T1082" s="52"/>
      <c r="U1082" s="52"/>
      <c r="V1082" s="52"/>
      <c r="W1082" s="52"/>
      <c r="X1082" s="52"/>
      <c r="Y1082" s="52"/>
      <c r="Z1082" s="52"/>
      <c r="AA1082" s="52"/>
      <c r="AB1082" s="52"/>
      <c r="AC1082" s="52"/>
      <c r="AD1082" s="52"/>
      <c r="AE1082" s="52"/>
      <c r="AF1082" s="52"/>
      <c r="AG1082" s="52"/>
      <c r="AH1082" s="52"/>
      <c r="AI1082" s="52"/>
      <c r="AJ1082" s="52"/>
      <c r="AK1082" s="52"/>
      <c r="AL1082" s="52"/>
      <c r="AM1082" s="52"/>
      <c r="AN1082" s="52"/>
      <c r="AO1082" s="52"/>
      <c r="AP1082" s="52"/>
      <c r="AQ1082" s="52"/>
      <c r="AR1082" s="52"/>
      <c r="AS1082" s="52"/>
      <c r="AT1082" s="52"/>
      <c r="AU1082" s="52"/>
      <c r="AV1082" s="52"/>
      <c r="AW1082" s="52"/>
    </row>
    <row r="1083" spans="1:49" x14ac:dyDescent="0.2">
      <c r="A1083" s="52"/>
      <c r="B1083" s="52"/>
      <c r="C1083" s="52"/>
      <c r="D1083" s="52"/>
      <c r="E1083" s="52"/>
      <c r="F1083" s="52"/>
      <c r="G1083" s="52"/>
      <c r="H1083" s="52"/>
      <c r="I1083" s="52"/>
      <c r="J1083" s="52"/>
      <c r="K1083" s="52"/>
      <c r="L1083" s="52"/>
      <c r="M1083" s="52"/>
      <c r="N1083" s="52"/>
      <c r="O1083" s="52"/>
      <c r="P1083" s="52"/>
      <c r="Q1083" s="52"/>
      <c r="R1083" s="52"/>
      <c r="S1083" s="52"/>
      <c r="T1083" s="52"/>
      <c r="U1083" s="52"/>
      <c r="V1083" s="52"/>
      <c r="W1083" s="52"/>
      <c r="X1083" s="52"/>
      <c r="Y1083" s="52"/>
      <c r="Z1083" s="52"/>
      <c r="AA1083" s="52"/>
      <c r="AB1083" s="52"/>
      <c r="AC1083" s="52"/>
      <c r="AD1083" s="52"/>
      <c r="AE1083" s="52"/>
      <c r="AF1083" s="52"/>
      <c r="AG1083" s="52"/>
      <c r="AH1083" s="52"/>
      <c r="AI1083" s="52"/>
      <c r="AJ1083" s="52"/>
      <c r="AK1083" s="52"/>
      <c r="AL1083" s="52"/>
      <c r="AM1083" s="52"/>
      <c r="AN1083" s="52"/>
      <c r="AO1083" s="52"/>
      <c r="AP1083" s="52"/>
      <c r="AQ1083" s="52"/>
      <c r="AR1083" s="52"/>
      <c r="AS1083" s="52"/>
      <c r="AT1083" s="52"/>
      <c r="AU1083" s="52"/>
      <c r="AV1083" s="52"/>
      <c r="AW1083" s="52"/>
    </row>
    <row r="1084" spans="1:49" x14ac:dyDescent="0.2">
      <c r="A1084" s="52"/>
      <c r="B1084" s="52"/>
      <c r="C1084" s="52"/>
      <c r="D1084" s="52"/>
      <c r="E1084" s="52"/>
      <c r="F1084" s="52"/>
      <c r="G1084" s="52"/>
      <c r="H1084" s="52"/>
      <c r="I1084" s="52"/>
      <c r="J1084" s="52"/>
      <c r="K1084" s="52"/>
      <c r="L1084" s="52"/>
      <c r="M1084" s="52"/>
      <c r="N1084" s="52"/>
      <c r="O1084" s="52"/>
      <c r="P1084" s="52"/>
      <c r="Q1084" s="52"/>
      <c r="R1084" s="52"/>
      <c r="S1084" s="52"/>
      <c r="T1084" s="52"/>
      <c r="U1084" s="52"/>
      <c r="V1084" s="52"/>
      <c r="W1084" s="52"/>
      <c r="X1084" s="52"/>
      <c r="Y1084" s="52"/>
      <c r="Z1084" s="52"/>
      <c r="AA1084" s="52"/>
      <c r="AB1084" s="52"/>
      <c r="AC1084" s="52"/>
      <c r="AD1084" s="52"/>
      <c r="AE1084" s="52"/>
      <c r="AF1084" s="52"/>
      <c r="AG1084" s="52"/>
      <c r="AH1084" s="52"/>
      <c r="AI1084" s="52"/>
      <c r="AJ1084" s="52"/>
      <c r="AK1084" s="52"/>
      <c r="AL1084" s="52"/>
      <c r="AM1084" s="52"/>
      <c r="AN1084" s="52"/>
      <c r="AO1084" s="52"/>
      <c r="AP1084" s="52"/>
      <c r="AQ1084" s="52"/>
      <c r="AR1084" s="52"/>
      <c r="AS1084" s="52"/>
      <c r="AT1084" s="52"/>
      <c r="AU1084" s="52"/>
      <c r="AV1084" s="52"/>
      <c r="AW1084" s="52"/>
    </row>
    <row r="1085" spans="1:49" x14ac:dyDescent="0.2">
      <c r="A1085" s="52"/>
      <c r="B1085" s="52"/>
      <c r="C1085" s="52"/>
      <c r="D1085" s="52"/>
      <c r="E1085" s="52"/>
      <c r="F1085" s="52"/>
      <c r="G1085" s="52"/>
      <c r="H1085" s="52"/>
      <c r="I1085" s="52"/>
      <c r="J1085" s="52"/>
      <c r="K1085" s="52"/>
      <c r="L1085" s="52"/>
      <c r="M1085" s="52"/>
      <c r="N1085" s="52"/>
      <c r="O1085" s="52"/>
      <c r="P1085" s="52"/>
      <c r="Q1085" s="52"/>
      <c r="R1085" s="52"/>
      <c r="S1085" s="52"/>
      <c r="T1085" s="52"/>
      <c r="U1085" s="52"/>
      <c r="V1085" s="52"/>
      <c r="W1085" s="52"/>
      <c r="X1085" s="52"/>
      <c r="Y1085" s="52"/>
      <c r="Z1085" s="52"/>
      <c r="AA1085" s="52"/>
      <c r="AB1085" s="52"/>
      <c r="AC1085" s="52"/>
      <c r="AD1085" s="52"/>
      <c r="AE1085" s="52"/>
      <c r="AF1085" s="52"/>
      <c r="AG1085" s="52"/>
      <c r="AH1085" s="52"/>
      <c r="AI1085" s="52"/>
      <c r="AJ1085" s="52"/>
      <c r="AK1085" s="52"/>
      <c r="AL1085" s="52"/>
      <c r="AM1085" s="52"/>
      <c r="AN1085" s="52"/>
      <c r="AO1085" s="52"/>
      <c r="AP1085" s="52"/>
      <c r="AQ1085" s="52"/>
      <c r="AR1085" s="52"/>
      <c r="AS1085" s="52"/>
      <c r="AT1085" s="52"/>
      <c r="AU1085" s="52"/>
      <c r="AV1085" s="52"/>
      <c r="AW1085" s="52"/>
    </row>
    <row r="1086" spans="1:49" x14ac:dyDescent="0.2">
      <c r="A1086" s="52"/>
      <c r="B1086" s="52"/>
      <c r="C1086" s="52"/>
      <c r="D1086" s="52"/>
      <c r="E1086" s="52"/>
      <c r="F1086" s="52"/>
      <c r="G1086" s="52"/>
      <c r="H1086" s="52"/>
      <c r="I1086" s="52"/>
      <c r="J1086" s="52"/>
      <c r="K1086" s="52"/>
      <c r="L1086" s="52"/>
      <c r="M1086" s="52"/>
      <c r="N1086" s="52"/>
      <c r="O1086" s="52"/>
      <c r="P1086" s="52"/>
      <c r="Q1086" s="52"/>
      <c r="R1086" s="52"/>
      <c r="S1086" s="52"/>
      <c r="T1086" s="52"/>
      <c r="U1086" s="52"/>
      <c r="V1086" s="52"/>
      <c r="W1086" s="52"/>
      <c r="X1086" s="52"/>
      <c r="Y1086" s="52"/>
      <c r="Z1086" s="52"/>
      <c r="AA1086" s="52"/>
      <c r="AB1086" s="52"/>
      <c r="AC1086" s="52"/>
      <c r="AD1086" s="52"/>
      <c r="AE1086" s="52"/>
      <c r="AF1086" s="52"/>
      <c r="AG1086" s="52"/>
      <c r="AH1086" s="52"/>
      <c r="AI1086" s="52"/>
      <c r="AJ1086" s="52"/>
      <c r="AK1086" s="52"/>
      <c r="AL1086" s="52"/>
      <c r="AM1086" s="52"/>
      <c r="AN1086" s="52"/>
      <c r="AO1086" s="52"/>
      <c r="AP1086" s="52"/>
      <c r="AQ1086" s="52"/>
      <c r="AR1086" s="52"/>
      <c r="AS1086" s="52"/>
      <c r="AT1086" s="52"/>
      <c r="AU1086" s="52"/>
      <c r="AV1086" s="52"/>
      <c r="AW1086" s="52"/>
    </row>
    <row r="1087" spans="1:49" x14ac:dyDescent="0.2">
      <c r="A1087" s="52"/>
      <c r="B1087" s="52"/>
      <c r="C1087" s="52"/>
      <c r="D1087" s="52"/>
      <c r="E1087" s="52"/>
      <c r="F1087" s="52"/>
      <c r="G1087" s="52"/>
      <c r="H1087" s="52"/>
      <c r="I1087" s="52"/>
      <c r="J1087" s="52"/>
      <c r="K1087" s="52"/>
      <c r="L1087" s="52"/>
      <c r="M1087" s="52"/>
      <c r="N1087" s="52"/>
      <c r="O1087" s="52"/>
      <c r="P1087" s="52"/>
      <c r="Q1087" s="52"/>
      <c r="R1087" s="52"/>
      <c r="S1087" s="52"/>
      <c r="T1087" s="52"/>
      <c r="U1087" s="52"/>
      <c r="V1087" s="52"/>
      <c r="W1087" s="52"/>
      <c r="X1087" s="52"/>
      <c r="Y1087" s="52"/>
      <c r="Z1087" s="52"/>
      <c r="AA1087" s="52"/>
      <c r="AB1087" s="52"/>
      <c r="AC1087" s="52"/>
      <c r="AD1087" s="52"/>
      <c r="AE1087" s="52"/>
      <c r="AF1087" s="52"/>
      <c r="AG1087" s="52"/>
      <c r="AH1087" s="52"/>
      <c r="AI1087" s="52"/>
      <c r="AJ1087" s="52"/>
      <c r="AK1087" s="52"/>
      <c r="AL1087" s="52"/>
      <c r="AM1087" s="52"/>
      <c r="AN1087" s="52"/>
      <c r="AO1087" s="52"/>
      <c r="AP1087" s="52"/>
      <c r="AQ1087" s="52"/>
      <c r="AR1087" s="52"/>
      <c r="AS1087" s="52"/>
      <c r="AT1087" s="52"/>
      <c r="AU1087" s="52"/>
      <c r="AV1087" s="52"/>
      <c r="AW1087" s="52"/>
    </row>
    <row r="1088" spans="1:49" x14ac:dyDescent="0.2">
      <c r="A1088" s="52"/>
      <c r="B1088" s="52"/>
      <c r="C1088" s="52"/>
      <c r="D1088" s="52"/>
      <c r="E1088" s="52"/>
      <c r="F1088" s="52"/>
      <c r="G1088" s="52"/>
      <c r="H1088" s="52"/>
      <c r="I1088" s="52"/>
      <c r="J1088" s="52"/>
      <c r="K1088" s="52"/>
      <c r="L1088" s="52"/>
      <c r="M1088" s="52"/>
      <c r="N1088" s="52"/>
      <c r="O1088" s="52"/>
      <c r="P1088" s="52"/>
      <c r="Q1088" s="52"/>
      <c r="R1088" s="52"/>
      <c r="S1088" s="52"/>
      <c r="T1088" s="52"/>
      <c r="U1088" s="52"/>
      <c r="V1088" s="52"/>
      <c r="W1088" s="52"/>
      <c r="X1088" s="52"/>
      <c r="Y1088" s="52"/>
      <c r="Z1088" s="52"/>
      <c r="AA1088" s="52"/>
      <c r="AB1088" s="52"/>
      <c r="AC1088" s="52"/>
      <c r="AD1088" s="52"/>
      <c r="AE1088" s="52"/>
      <c r="AF1088" s="52"/>
      <c r="AG1088" s="52"/>
      <c r="AH1088" s="52"/>
      <c r="AI1088" s="52"/>
      <c r="AJ1088" s="52"/>
      <c r="AK1088" s="52"/>
      <c r="AL1088" s="52"/>
      <c r="AM1088" s="52"/>
      <c r="AN1088" s="52"/>
      <c r="AO1088" s="52"/>
      <c r="AP1088" s="52"/>
      <c r="AQ1088" s="52"/>
      <c r="AR1088" s="52"/>
      <c r="AS1088" s="52"/>
      <c r="AT1088" s="52"/>
      <c r="AU1088" s="52"/>
      <c r="AV1088" s="52"/>
      <c r="AW1088" s="52"/>
    </row>
    <row r="1089" spans="1:49" x14ac:dyDescent="0.2">
      <c r="A1089" s="52"/>
      <c r="B1089" s="52"/>
      <c r="C1089" s="52"/>
      <c r="D1089" s="52"/>
      <c r="E1089" s="52"/>
      <c r="F1089" s="52"/>
      <c r="G1089" s="52"/>
      <c r="H1089" s="52"/>
      <c r="I1089" s="52"/>
      <c r="J1089" s="52"/>
      <c r="K1089" s="52"/>
      <c r="L1089" s="52"/>
      <c r="M1089" s="52"/>
      <c r="N1089" s="52"/>
      <c r="O1089" s="52"/>
      <c r="P1089" s="52"/>
      <c r="Q1089" s="52"/>
      <c r="R1089" s="52"/>
      <c r="S1089" s="52"/>
      <c r="T1089" s="52"/>
      <c r="U1089" s="52"/>
      <c r="V1089" s="52"/>
      <c r="W1089" s="52"/>
      <c r="X1089" s="52"/>
      <c r="Y1089" s="52"/>
      <c r="Z1089" s="52"/>
      <c r="AA1089" s="52"/>
      <c r="AB1089" s="52"/>
      <c r="AC1089" s="52"/>
      <c r="AD1089" s="52"/>
      <c r="AE1089" s="52"/>
      <c r="AF1089" s="52"/>
      <c r="AG1089" s="52"/>
      <c r="AH1089" s="52"/>
      <c r="AI1089" s="52"/>
      <c r="AJ1089" s="52"/>
      <c r="AK1089" s="52"/>
      <c r="AL1089" s="52"/>
      <c r="AM1089" s="52"/>
      <c r="AN1089" s="52"/>
      <c r="AO1089" s="52"/>
      <c r="AP1089" s="52"/>
      <c r="AQ1089" s="52"/>
      <c r="AR1089" s="52"/>
      <c r="AS1089" s="52"/>
      <c r="AT1089" s="52"/>
      <c r="AU1089" s="52"/>
      <c r="AV1089" s="52"/>
      <c r="AW1089" s="52"/>
    </row>
    <row r="1090" spans="1:49" x14ac:dyDescent="0.2">
      <c r="A1090" s="52"/>
      <c r="B1090" s="52"/>
      <c r="C1090" s="52"/>
      <c r="D1090" s="52"/>
      <c r="E1090" s="52"/>
      <c r="F1090" s="52"/>
      <c r="G1090" s="52"/>
      <c r="H1090" s="52"/>
      <c r="I1090" s="52"/>
      <c r="J1090" s="52"/>
      <c r="K1090" s="52"/>
      <c r="L1090" s="52"/>
      <c r="M1090" s="52"/>
      <c r="N1090" s="52"/>
      <c r="O1090" s="52"/>
      <c r="P1090" s="52"/>
      <c r="Q1090" s="52"/>
      <c r="R1090" s="52"/>
      <c r="S1090" s="52"/>
      <c r="T1090" s="52"/>
      <c r="U1090" s="52"/>
      <c r="V1090" s="52"/>
      <c r="W1090" s="52"/>
      <c r="X1090" s="52"/>
      <c r="Y1090" s="52"/>
      <c r="Z1090" s="52"/>
      <c r="AA1090" s="52"/>
      <c r="AB1090" s="52"/>
      <c r="AC1090" s="52"/>
      <c r="AD1090" s="52"/>
      <c r="AE1090" s="52"/>
      <c r="AF1090" s="52"/>
      <c r="AG1090" s="52"/>
      <c r="AH1090" s="52"/>
      <c r="AI1090" s="52"/>
      <c r="AJ1090" s="52"/>
      <c r="AK1090" s="52"/>
      <c r="AL1090" s="52"/>
      <c r="AM1090" s="52"/>
      <c r="AN1090" s="52"/>
      <c r="AO1090" s="52"/>
      <c r="AP1090" s="52"/>
      <c r="AQ1090" s="52"/>
      <c r="AR1090" s="52"/>
      <c r="AS1090" s="52"/>
      <c r="AT1090" s="52"/>
      <c r="AU1090" s="52"/>
      <c r="AV1090" s="52"/>
      <c r="AW1090" s="52"/>
    </row>
    <row r="1091" spans="1:49" x14ac:dyDescent="0.2">
      <c r="A1091" s="52"/>
      <c r="B1091" s="52"/>
      <c r="C1091" s="52"/>
      <c r="D1091" s="52"/>
      <c r="E1091" s="52"/>
      <c r="F1091" s="52"/>
      <c r="G1091" s="52"/>
      <c r="H1091" s="52"/>
      <c r="I1091" s="52"/>
      <c r="J1091" s="52"/>
      <c r="K1091" s="52"/>
      <c r="L1091" s="52"/>
      <c r="M1091" s="52"/>
      <c r="N1091" s="52"/>
      <c r="O1091" s="52"/>
      <c r="P1091" s="52"/>
      <c r="Q1091" s="52"/>
      <c r="R1091" s="52"/>
      <c r="S1091" s="52"/>
      <c r="T1091" s="52"/>
      <c r="U1091" s="52"/>
      <c r="V1091" s="52"/>
      <c r="W1091" s="52"/>
      <c r="X1091" s="52"/>
      <c r="Y1091" s="52"/>
      <c r="Z1091" s="52"/>
      <c r="AA1091" s="52"/>
      <c r="AB1091" s="52"/>
      <c r="AC1091" s="52"/>
      <c r="AD1091" s="52"/>
      <c r="AE1091" s="52"/>
      <c r="AF1091" s="52"/>
      <c r="AG1091" s="52"/>
      <c r="AH1091" s="52"/>
      <c r="AI1091" s="52"/>
      <c r="AJ1091" s="52"/>
      <c r="AK1091" s="52"/>
      <c r="AL1091" s="52"/>
      <c r="AM1091" s="52"/>
      <c r="AN1091" s="52"/>
      <c r="AO1091" s="52"/>
      <c r="AP1091" s="52"/>
      <c r="AQ1091" s="52"/>
      <c r="AR1091" s="52"/>
      <c r="AS1091" s="52"/>
      <c r="AT1091" s="52"/>
      <c r="AU1091" s="52"/>
      <c r="AV1091" s="52"/>
      <c r="AW1091" s="52"/>
    </row>
    <row r="1092" spans="1:49" x14ac:dyDescent="0.2">
      <c r="A1092" s="52"/>
      <c r="B1092" s="52"/>
      <c r="C1092" s="52"/>
      <c r="D1092" s="52"/>
      <c r="E1092" s="52"/>
      <c r="F1092" s="52"/>
      <c r="G1092" s="52"/>
      <c r="H1092" s="52"/>
      <c r="I1092" s="52"/>
      <c r="J1092" s="52"/>
      <c r="K1092" s="52"/>
      <c r="L1092" s="52"/>
      <c r="M1092" s="52"/>
      <c r="N1092" s="52"/>
      <c r="O1092" s="52"/>
      <c r="P1092" s="52"/>
      <c r="Q1092" s="52"/>
      <c r="R1092" s="52"/>
      <c r="S1092" s="52"/>
      <c r="T1092" s="52"/>
      <c r="U1092" s="52"/>
      <c r="V1092" s="52"/>
      <c r="W1092" s="52"/>
      <c r="X1092" s="52"/>
      <c r="Y1092" s="52"/>
      <c r="Z1092" s="52"/>
      <c r="AA1092" s="52"/>
      <c r="AB1092" s="52"/>
      <c r="AC1092" s="52"/>
      <c r="AD1092" s="52"/>
      <c r="AE1092" s="52"/>
      <c r="AF1092" s="52"/>
      <c r="AG1092" s="52"/>
      <c r="AH1092" s="52"/>
      <c r="AI1092" s="52"/>
      <c r="AJ1092" s="52"/>
      <c r="AK1092" s="52"/>
      <c r="AL1092" s="52"/>
      <c r="AM1092" s="52"/>
      <c r="AN1092" s="52"/>
      <c r="AO1092" s="52"/>
      <c r="AP1092" s="52"/>
      <c r="AQ1092" s="52"/>
      <c r="AR1092" s="52"/>
      <c r="AS1092" s="52"/>
      <c r="AT1092" s="52"/>
      <c r="AU1092" s="52"/>
      <c r="AV1092" s="52"/>
      <c r="AW1092" s="52"/>
    </row>
    <row r="1093" spans="1:49" x14ac:dyDescent="0.2">
      <c r="A1093" s="52"/>
      <c r="B1093" s="52"/>
      <c r="C1093" s="52"/>
      <c r="D1093" s="52"/>
      <c r="E1093" s="52"/>
      <c r="F1093" s="52"/>
      <c r="G1093" s="52"/>
      <c r="H1093" s="52"/>
      <c r="I1093" s="52"/>
      <c r="J1093" s="52"/>
      <c r="K1093" s="52"/>
      <c r="L1093" s="52"/>
      <c r="M1093" s="52"/>
      <c r="N1093" s="52"/>
      <c r="O1093" s="52"/>
      <c r="P1093" s="52"/>
      <c r="Q1093" s="52"/>
      <c r="R1093" s="52"/>
      <c r="S1093" s="52"/>
      <c r="T1093" s="52"/>
      <c r="U1093" s="52"/>
      <c r="V1093" s="52"/>
      <c r="W1093" s="52"/>
      <c r="X1093" s="52"/>
      <c r="Y1093" s="52"/>
      <c r="Z1093" s="52"/>
      <c r="AA1093" s="52"/>
      <c r="AB1093" s="52"/>
      <c r="AC1093" s="52"/>
      <c r="AD1093" s="52"/>
      <c r="AE1093" s="52"/>
      <c r="AF1093" s="52"/>
      <c r="AG1093" s="52"/>
      <c r="AH1093" s="52"/>
      <c r="AI1093" s="52"/>
      <c r="AJ1093" s="52"/>
      <c r="AK1093" s="52"/>
      <c r="AL1093" s="52"/>
      <c r="AM1093" s="52"/>
      <c r="AN1093" s="52"/>
      <c r="AO1093" s="52"/>
      <c r="AP1093" s="52"/>
      <c r="AQ1093" s="52"/>
      <c r="AR1093" s="52"/>
      <c r="AS1093" s="52"/>
      <c r="AT1093" s="52"/>
      <c r="AU1093" s="52"/>
      <c r="AV1093" s="52"/>
      <c r="AW1093" s="52"/>
    </row>
    <row r="1094" spans="1:49" x14ac:dyDescent="0.2">
      <c r="A1094" s="52"/>
      <c r="B1094" s="52"/>
      <c r="C1094" s="52"/>
      <c r="D1094" s="52"/>
      <c r="E1094" s="52"/>
      <c r="F1094" s="52"/>
      <c r="G1094" s="52"/>
      <c r="H1094" s="52"/>
      <c r="I1094" s="52"/>
      <c r="J1094" s="52"/>
      <c r="K1094" s="52"/>
      <c r="L1094" s="52"/>
      <c r="M1094" s="52"/>
      <c r="N1094" s="52"/>
      <c r="O1094" s="52"/>
      <c r="P1094" s="52"/>
      <c r="Q1094" s="52"/>
      <c r="R1094" s="52"/>
      <c r="S1094" s="52"/>
      <c r="T1094" s="52"/>
      <c r="U1094" s="52"/>
      <c r="V1094" s="52"/>
      <c r="W1094" s="52"/>
      <c r="X1094" s="52"/>
      <c r="Y1094" s="52"/>
      <c r="Z1094" s="52"/>
      <c r="AA1094" s="52"/>
      <c r="AB1094" s="52"/>
      <c r="AC1094" s="52"/>
      <c r="AD1094" s="52"/>
      <c r="AE1094" s="52"/>
      <c r="AF1094" s="52"/>
      <c r="AG1094" s="52"/>
      <c r="AH1094" s="52"/>
      <c r="AI1094" s="52"/>
      <c r="AJ1094" s="52"/>
      <c r="AK1094" s="52"/>
      <c r="AL1094" s="52"/>
      <c r="AM1094" s="52"/>
      <c r="AN1094" s="52"/>
      <c r="AO1094" s="52"/>
      <c r="AP1094" s="52"/>
      <c r="AQ1094" s="52"/>
      <c r="AR1094" s="52"/>
      <c r="AS1094" s="52"/>
      <c r="AT1094" s="52"/>
      <c r="AU1094" s="52"/>
      <c r="AV1094" s="52"/>
      <c r="AW1094" s="52"/>
    </row>
    <row r="1095" spans="1:49" x14ac:dyDescent="0.2">
      <c r="A1095" s="52"/>
      <c r="B1095" s="52"/>
      <c r="C1095" s="52"/>
      <c r="D1095" s="52"/>
      <c r="E1095" s="52"/>
      <c r="F1095" s="52"/>
      <c r="G1095" s="52"/>
      <c r="H1095" s="52"/>
      <c r="I1095" s="52"/>
      <c r="J1095" s="52"/>
      <c r="K1095" s="52"/>
      <c r="L1095" s="52"/>
      <c r="M1095" s="52"/>
      <c r="N1095" s="52"/>
      <c r="O1095" s="52"/>
      <c r="P1095" s="52"/>
      <c r="Q1095" s="52"/>
      <c r="R1095" s="52"/>
      <c r="S1095" s="52"/>
      <c r="T1095" s="52"/>
      <c r="U1095" s="52"/>
      <c r="V1095" s="52"/>
      <c r="W1095" s="52"/>
      <c r="X1095" s="52"/>
      <c r="Y1095" s="52"/>
      <c r="Z1095" s="52"/>
      <c r="AA1095" s="52"/>
      <c r="AB1095" s="52"/>
      <c r="AC1095" s="52"/>
      <c r="AD1095" s="52"/>
      <c r="AE1095" s="52"/>
      <c r="AF1095" s="52"/>
      <c r="AG1095" s="52"/>
      <c r="AH1095" s="52"/>
      <c r="AI1095" s="52"/>
      <c r="AJ1095" s="52"/>
      <c r="AK1095" s="52"/>
      <c r="AL1095" s="52"/>
      <c r="AM1095" s="52"/>
      <c r="AN1095" s="52"/>
      <c r="AO1095" s="52"/>
      <c r="AP1095" s="52"/>
      <c r="AQ1095" s="52"/>
      <c r="AR1095" s="52"/>
      <c r="AS1095" s="52"/>
      <c r="AT1095" s="52"/>
      <c r="AU1095" s="52"/>
      <c r="AV1095" s="52"/>
      <c r="AW1095" s="52"/>
    </row>
    <row r="1096" spans="1:49" x14ac:dyDescent="0.2">
      <c r="A1096" s="52"/>
      <c r="B1096" s="52"/>
      <c r="C1096" s="52"/>
      <c r="D1096" s="52"/>
      <c r="E1096" s="52"/>
      <c r="F1096" s="52"/>
      <c r="G1096" s="52"/>
      <c r="H1096" s="52"/>
      <c r="I1096" s="52"/>
      <c r="J1096" s="52"/>
      <c r="K1096" s="52"/>
      <c r="L1096" s="52"/>
      <c r="M1096" s="52"/>
      <c r="N1096" s="52"/>
      <c r="O1096" s="52"/>
      <c r="P1096" s="52"/>
      <c r="Q1096" s="52"/>
      <c r="R1096" s="52"/>
      <c r="S1096" s="52"/>
      <c r="T1096" s="52"/>
      <c r="U1096" s="52"/>
      <c r="V1096" s="52"/>
      <c r="W1096" s="52"/>
      <c r="X1096" s="52"/>
      <c r="Y1096" s="52"/>
      <c r="Z1096" s="52"/>
      <c r="AA1096" s="52"/>
      <c r="AB1096" s="52"/>
      <c r="AC1096" s="52"/>
      <c r="AD1096" s="52"/>
      <c r="AE1096" s="52"/>
      <c r="AF1096" s="52"/>
      <c r="AG1096" s="52"/>
      <c r="AH1096" s="52"/>
      <c r="AI1096" s="52"/>
      <c r="AJ1096" s="52"/>
      <c r="AK1096" s="52"/>
      <c r="AL1096" s="52"/>
      <c r="AM1096" s="52"/>
      <c r="AN1096" s="52"/>
      <c r="AO1096" s="52"/>
      <c r="AP1096" s="52"/>
      <c r="AQ1096" s="52"/>
      <c r="AR1096" s="52"/>
      <c r="AS1096" s="52"/>
      <c r="AT1096" s="52"/>
      <c r="AU1096" s="52"/>
      <c r="AV1096" s="52"/>
      <c r="AW1096" s="52"/>
    </row>
    <row r="1097" spans="1:49" x14ac:dyDescent="0.2">
      <c r="A1097" s="52"/>
      <c r="B1097" s="52"/>
      <c r="C1097" s="52"/>
      <c r="D1097" s="52"/>
      <c r="E1097" s="52"/>
      <c r="F1097" s="52"/>
      <c r="G1097" s="52"/>
      <c r="H1097" s="52"/>
      <c r="I1097" s="52"/>
      <c r="J1097" s="52"/>
      <c r="K1097" s="52"/>
      <c r="L1097" s="52"/>
      <c r="M1097" s="52"/>
      <c r="N1097" s="52"/>
      <c r="O1097" s="52"/>
      <c r="P1097" s="52"/>
      <c r="Q1097" s="52"/>
      <c r="R1097" s="52"/>
      <c r="S1097" s="52"/>
      <c r="T1097" s="52"/>
      <c r="U1097" s="52"/>
      <c r="V1097" s="52"/>
      <c r="W1097" s="52"/>
      <c r="X1097" s="52"/>
      <c r="Y1097" s="52"/>
      <c r="Z1097" s="52"/>
      <c r="AA1097" s="52"/>
      <c r="AB1097" s="52"/>
      <c r="AC1097" s="52"/>
      <c r="AD1097" s="52"/>
      <c r="AE1097" s="52"/>
      <c r="AF1097" s="52"/>
      <c r="AG1097" s="52"/>
      <c r="AH1097" s="52"/>
      <c r="AI1097" s="52"/>
      <c r="AJ1097" s="52"/>
      <c r="AK1097" s="52"/>
      <c r="AL1097" s="52"/>
      <c r="AM1097" s="52"/>
      <c r="AN1097" s="52"/>
      <c r="AO1097" s="52"/>
      <c r="AP1097" s="52"/>
      <c r="AQ1097" s="52"/>
      <c r="AR1097" s="52"/>
      <c r="AS1097" s="52"/>
      <c r="AT1097" s="52"/>
      <c r="AU1097" s="52"/>
      <c r="AV1097" s="52"/>
      <c r="AW1097" s="52"/>
    </row>
    <row r="1098" spans="1:49" x14ac:dyDescent="0.2">
      <c r="A1098" s="52"/>
      <c r="B1098" s="52"/>
      <c r="C1098" s="52"/>
      <c r="D1098" s="52"/>
      <c r="E1098" s="52"/>
      <c r="F1098" s="52"/>
      <c r="G1098" s="52"/>
      <c r="H1098" s="52"/>
      <c r="I1098" s="52"/>
      <c r="J1098" s="52"/>
      <c r="K1098" s="52"/>
      <c r="L1098" s="52"/>
      <c r="M1098" s="52"/>
      <c r="N1098" s="52"/>
      <c r="O1098" s="52"/>
      <c r="P1098" s="52"/>
      <c r="Q1098" s="52"/>
      <c r="R1098" s="52"/>
      <c r="S1098" s="52"/>
      <c r="T1098" s="52"/>
      <c r="U1098" s="52"/>
      <c r="V1098" s="52"/>
      <c r="W1098" s="52"/>
      <c r="X1098" s="52"/>
      <c r="Y1098" s="52"/>
      <c r="Z1098" s="52"/>
      <c r="AA1098" s="52"/>
      <c r="AB1098" s="52"/>
      <c r="AC1098" s="52"/>
      <c r="AD1098" s="52"/>
      <c r="AE1098" s="52"/>
      <c r="AF1098" s="52"/>
      <c r="AG1098" s="52"/>
      <c r="AH1098" s="52"/>
      <c r="AI1098" s="52"/>
      <c r="AJ1098" s="52"/>
      <c r="AK1098" s="52"/>
      <c r="AL1098" s="52"/>
      <c r="AM1098" s="52"/>
      <c r="AN1098" s="52"/>
      <c r="AO1098" s="52"/>
      <c r="AP1098" s="52"/>
      <c r="AQ1098" s="52"/>
      <c r="AR1098" s="52"/>
      <c r="AS1098" s="52"/>
      <c r="AT1098" s="52"/>
      <c r="AU1098" s="52"/>
      <c r="AV1098" s="52"/>
      <c r="AW1098" s="52"/>
    </row>
    <row r="1099" spans="1:49" x14ac:dyDescent="0.2">
      <c r="A1099" s="52"/>
      <c r="B1099" s="52"/>
      <c r="C1099" s="52"/>
      <c r="D1099" s="52"/>
      <c r="E1099" s="52"/>
      <c r="F1099" s="52"/>
      <c r="G1099" s="52"/>
      <c r="H1099" s="52"/>
      <c r="I1099" s="52"/>
      <c r="J1099" s="52"/>
      <c r="K1099" s="52"/>
      <c r="L1099" s="52"/>
      <c r="M1099" s="52"/>
      <c r="N1099" s="52"/>
      <c r="O1099" s="52"/>
      <c r="P1099" s="52"/>
      <c r="Q1099" s="52"/>
      <c r="R1099" s="52"/>
      <c r="S1099" s="52"/>
      <c r="T1099" s="52"/>
      <c r="U1099" s="52"/>
      <c r="V1099" s="52"/>
      <c r="W1099" s="52"/>
      <c r="X1099" s="52"/>
      <c r="Y1099" s="52"/>
      <c r="Z1099" s="52"/>
      <c r="AA1099" s="52"/>
      <c r="AB1099" s="52"/>
      <c r="AC1099" s="52"/>
      <c r="AD1099" s="52"/>
      <c r="AE1099" s="52"/>
      <c r="AF1099" s="52"/>
      <c r="AG1099" s="52"/>
      <c r="AH1099" s="52"/>
      <c r="AI1099" s="52"/>
      <c r="AJ1099" s="52"/>
      <c r="AK1099" s="52"/>
      <c r="AL1099" s="52"/>
      <c r="AM1099" s="52"/>
      <c r="AN1099" s="52"/>
      <c r="AO1099" s="52"/>
      <c r="AP1099" s="52"/>
      <c r="AQ1099" s="52"/>
      <c r="AR1099" s="52"/>
      <c r="AS1099" s="52"/>
      <c r="AT1099" s="52"/>
      <c r="AU1099" s="52"/>
      <c r="AV1099" s="52"/>
      <c r="AW1099" s="52"/>
    </row>
    <row r="1100" spans="1:49" x14ac:dyDescent="0.2">
      <c r="A1100" s="52"/>
      <c r="B1100" s="52"/>
      <c r="C1100" s="52"/>
      <c r="D1100" s="52"/>
      <c r="E1100" s="52"/>
      <c r="F1100" s="52"/>
      <c r="G1100" s="52"/>
      <c r="H1100" s="52"/>
      <c r="I1100" s="52"/>
      <c r="J1100" s="52"/>
      <c r="K1100" s="52"/>
      <c r="L1100" s="52"/>
      <c r="M1100" s="52"/>
      <c r="N1100" s="52"/>
      <c r="O1100" s="52"/>
      <c r="P1100" s="52"/>
      <c r="Q1100" s="52"/>
      <c r="R1100" s="52"/>
      <c r="S1100" s="52"/>
      <c r="T1100" s="52"/>
      <c r="U1100" s="52"/>
      <c r="V1100" s="52"/>
      <c r="W1100" s="52"/>
      <c r="X1100" s="52"/>
      <c r="Y1100" s="52"/>
      <c r="Z1100" s="52"/>
      <c r="AA1100" s="52"/>
      <c r="AB1100" s="52"/>
      <c r="AC1100" s="52"/>
      <c r="AD1100" s="52"/>
      <c r="AE1100" s="52"/>
      <c r="AF1100" s="52"/>
      <c r="AG1100" s="52"/>
      <c r="AH1100" s="52"/>
      <c r="AI1100" s="52"/>
      <c r="AJ1100" s="52"/>
      <c r="AK1100" s="52"/>
      <c r="AL1100" s="52"/>
      <c r="AM1100" s="52"/>
      <c r="AN1100" s="52"/>
      <c r="AO1100" s="52"/>
      <c r="AP1100" s="52"/>
      <c r="AQ1100" s="52"/>
      <c r="AR1100" s="52"/>
      <c r="AS1100" s="52"/>
      <c r="AT1100" s="52"/>
      <c r="AU1100" s="52"/>
      <c r="AV1100" s="52"/>
      <c r="AW1100" s="52"/>
    </row>
    <row r="1101" spans="1:49" x14ac:dyDescent="0.2">
      <c r="A1101" s="52"/>
      <c r="B1101" s="52"/>
      <c r="C1101" s="52"/>
      <c r="D1101" s="52"/>
      <c r="E1101" s="52"/>
      <c r="F1101" s="52"/>
      <c r="G1101" s="52"/>
      <c r="H1101" s="52"/>
      <c r="I1101" s="52"/>
      <c r="J1101" s="52"/>
      <c r="K1101" s="52"/>
      <c r="L1101" s="52"/>
      <c r="M1101" s="52"/>
      <c r="N1101" s="52"/>
      <c r="O1101" s="52"/>
      <c r="P1101" s="52"/>
      <c r="Q1101" s="52"/>
      <c r="R1101" s="52"/>
      <c r="S1101" s="52"/>
      <c r="T1101" s="52"/>
      <c r="U1101" s="52"/>
      <c r="V1101" s="52"/>
      <c r="W1101" s="52"/>
      <c r="X1101" s="52"/>
      <c r="Y1101" s="52"/>
      <c r="Z1101" s="52"/>
      <c r="AA1101" s="52"/>
      <c r="AB1101" s="52"/>
      <c r="AC1101" s="52"/>
      <c r="AD1101" s="52"/>
      <c r="AE1101" s="52"/>
      <c r="AF1101" s="52"/>
      <c r="AG1101" s="52"/>
      <c r="AH1101" s="52"/>
      <c r="AI1101" s="52"/>
      <c r="AJ1101" s="52"/>
      <c r="AK1101" s="52"/>
      <c r="AL1101" s="52"/>
      <c r="AM1101" s="52"/>
      <c r="AN1101" s="52"/>
      <c r="AO1101" s="52"/>
      <c r="AP1101" s="52"/>
      <c r="AQ1101" s="52"/>
      <c r="AR1101" s="52"/>
      <c r="AS1101" s="52"/>
      <c r="AT1101" s="52"/>
      <c r="AU1101" s="52"/>
      <c r="AV1101" s="52"/>
      <c r="AW1101" s="52"/>
    </row>
    <row r="1102" spans="1:49" x14ac:dyDescent="0.2">
      <c r="A1102" s="52"/>
      <c r="B1102" s="52"/>
      <c r="C1102" s="52"/>
      <c r="D1102" s="52"/>
      <c r="E1102" s="52"/>
      <c r="F1102" s="52"/>
      <c r="G1102" s="52"/>
      <c r="H1102" s="52"/>
      <c r="I1102" s="52"/>
      <c r="J1102" s="52"/>
      <c r="K1102" s="52"/>
      <c r="L1102" s="52"/>
      <c r="M1102" s="52"/>
      <c r="N1102" s="52"/>
      <c r="O1102" s="52"/>
      <c r="P1102" s="52"/>
      <c r="Q1102" s="52"/>
      <c r="R1102" s="52"/>
      <c r="S1102" s="52"/>
      <c r="T1102" s="52"/>
      <c r="U1102" s="52"/>
      <c r="V1102" s="52"/>
      <c r="W1102" s="52"/>
      <c r="X1102" s="52"/>
      <c r="Y1102" s="52"/>
      <c r="Z1102" s="52"/>
      <c r="AA1102" s="52"/>
      <c r="AB1102" s="52"/>
      <c r="AC1102" s="52"/>
      <c r="AD1102" s="52"/>
      <c r="AE1102" s="52"/>
      <c r="AF1102" s="52"/>
      <c r="AG1102" s="52"/>
      <c r="AH1102" s="52"/>
      <c r="AI1102" s="52"/>
      <c r="AJ1102" s="52"/>
      <c r="AK1102" s="52"/>
      <c r="AL1102" s="52"/>
      <c r="AM1102" s="52"/>
      <c r="AN1102" s="52"/>
      <c r="AO1102" s="52"/>
      <c r="AP1102" s="52"/>
      <c r="AQ1102" s="52"/>
      <c r="AR1102" s="52"/>
      <c r="AS1102" s="52"/>
      <c r="AT1102" s="52"/>
      <c r="AU1102" s="52"/>
      <c r="AV1102" s="52"/>
      <c r="AW1102" s="52"/>
    </row>
    <row r="1103" spans="1:49" x14ac:dyDescent="0.2">
      <c r="A1103" s="52"/>
      <c r="B1103" s="52"/>
      <c r="C1103" s="52"/>
      <c r="D1103" s="52"/>
      <c r="E1103" s="52"/>
      <c r="F1103" s="52"/>
      <c r="G1103" s="52"/>
      <c r="H1103" s="52"/>
      <c r="I1103" s="52"/>
      <c r="J1103" s="52"/>
      <c r="K1103" s="52"/>
      <c r="L1103" s="52"/>
      <c r="M1103" s="52"/>
      <c r="N1103" s="52"/>
      <c r="O1103" s="52"/>
      <c r="P1103" s="52"/>
      <c r="Q1103" s="52"/>
      <c r="R1103" s="52"/>
      <c r="S1103" s="52"/>
      <c r="T1103" s="52"/>
      <c r="U1103" s="52"/>
      <c r="V1103" s="52"/>
      <c r="W1103" s="52"/>
      <c r="X1103" s="52"/>
      <c r="Y1103" s="52"/>
      <c r="Z1103" s="52"/>
      <c r="AA1103" s="52"/>
      <c r="AB1103" s="52"/>
      <c r="AC1103" s="52"/>
      <c r="AD1103" s="52"/>
      <c r="AE1103" s="52"/>
      <c r="AF1103" s="52"/>
      <c r="AG1103" s="52"/>
      <c r="AH1103" s="52"/>
      <c r="AI1103" s="52"/>
      <c r="AJ1103" s="52"/>
      <c r="AK1103" s="52"/>
      <c r="AL1103" s="52"/>
      <c r="AM1103" s="52"/>
      <c r="AN1103" s="52"/>
      <c r="AO1103" s="52"/>
      <c r="AP1103" s="52"/>
      <c r="AQ1103" s="52"/>
      <c r="AR1103" s="52"/>
      <c r="AS1103" s="52"/>
      <c r="AT1103" s="52"/>
      <c r="AU1103" s="52"/>
      <c r="AV1103" s="52"/>
      <c r="AW1103" s="52"/>
    </row>
    <row r="1104" spans="1:49" x14ac:dyDescent="0.2">
      <c r="A1104" s="52"/>
      <c r="B1104" s="52"/>
      <c r="C1104" s="52"/>
      <c r="D1104" s="52"/>
      <c r="E1104" s="52"/>
      <c r="F1104" s="52"/>
      <c r="G1104" s="52"/>
      <c r="H1104" s="52"/>
      <c r="I1104" s="52"/>
      <c r="J1104" s="52"/>
      <c r="K1104" s="52"/>
      <c r="L1104" s="52"/>
      <c r="M1104" s="52"/>
      <c r="N1104" s="52"/>
      <c r="O1104" s="52"/>
      <c r="P1104" s="52"/>
      <c r="Q1104" s="52"/>
      <c r="R1104" s="52"/>
      <c r="S1104" s="52"/>
      <c r="T1104" s="52"/>
      <c r="U1104" s="52"/>
      <c r="V1104" s="52"/>
      <c r="W1104" s="52"/>
      <c r="X1104" s="52"/>
      <c r="Y1104" s="52"/>
      <c r="Z1104" s="52"/>
      <c r="AA1104" s="52"/>
      <c r="AB1104" s="52"/>
      <c r="AC1104" s="52"/>
      <c r="AD1104" s="52"/>
      <c r="AE1104" s="52"/>
      <c r="AF1104" s="52"/>
      <c r="AG1104" s="52"/>
      <c r="AH1104" s="52"/>
      <c r="AI1104" s="52"/>
      <c r="AJ1104" s="52"/>
      <c r="AK1104" s="52"/>
      <c r="AL1104" s="52"/>
      <c r="AM1104" s="52"/>
      <c r="AN1104" s="52"/>
      <c r="AO1104" s="52"/>
      <c r="AP1104" s="52"/>
      <c r="AQ1104" s="52"/>
      <c r="AR1104" s="52"/>
      <c r="AS1104" s="52"/>
      <c r="AT1104" s="52"/>
      <c r="AU1104" s="52"/>
      <c r="AV1104" s="52"/>
      <c r="AW1104" s="52"/>
    </row>
    <row r="1105" spans="1:49" x14ac:dyDescent="0.2">
      <c r="A1105" s="52"/>
      <c r="B1105" s="52"/>
      <c r="C1105" s="52"/>
      <c r="D1105" s="52"/>
      <c r="E1105" s="52"/>
      <c r="F1105" s="52"/>
      <c r="G1105" s="52"/>
      <c r="H1105" s="52"/>
      <c r="I1105" s="52"/>
      <c r="J1105" s="52"/>
      <c r="K1105" s="52"/>
      <c r="L1105" s="52"/>
      <c r="M1105" s="52"/>
      <c r="N1105" s="52"/>
      <c r="O1105" s="52"/>
      <c r="P1105" s="52"/>
      <c r="Q1105" s="52"/>
      <c r="R1105" s="52"/>
      <c r="S1105" s="52"/>
      <c r="T1105" s="52"/>
      <c r="U1105" s="52"/>
      <c r="V1105" s="52"/>
      <c r="W1105" s="52"/>
      <c r="X1105" s="52"/>
      <c r="Y1105" s="52"/>
      <c r="Z1105" s="52"/>
      <c r="AA1105" s="52"/>
      <c r="AB1105" s="52"/>
      <c r="AC1105" s="52"/>
      <c r="AD1105" s="52"/>
      <c r="AE1105" s="52"/>
      <c r="AF1105" s="52"/>
      <c r="AG1105" s="52"/>
      <c r="AH1105" s="52"/>
      <c r="AI1105" s="52"/>
      <c r="AJ1105" s="52"/>
      <c r="AK1105" s="52"/>
      <c r="AL1105" s="52"/>
      <c r="AM1105" s="52"/>
      <c r="AN1105" s="52"/>
      <c r="AO1105" s="52"/>
      <c r="AP1105" s="52"/>
      <c r="AQ1105" s="52"/>
      <c r="AR1105" s="52"/>
      <c r="AS1105" s="52"/>
      <c r="AT1105" s="52"/>
      <c r="AU1105" s="52"/>
      <c r="AV1105" s="52"/>
      <c r="AW1105" s="52"/>
    </row>
    <row r="1106" spans="1:49" x14ac:dyDescent="0.2">
      <c r="A1106" s="52"/>
      <c r="B1106" s="52"/>
      <c r="C1106" s="52"/>
      <c r="D1106" s="52"/>
      <c r="E1106" s="52"/>
      <c r="F1106" s="52"/>
      <c r="G1106" s="52"/>
      <c r="H1106" s="52"/>
      <c r="I1106" s="52"/>
      <c r="J1106" s="52"/>
      <c r="K1106" s="52"/>
      <c r="L1106" s="52"/>
      <c r="M1106" s="52"/>
      <c r="N1106" s="52"/>
      <c r="O1106" s="52"/>
      <c r="P1106" s="52"/>
      <c r="Q1106" s="52"/>
      <c r="R1106" s="52"/>
      <c r="S1106" s="52"/>
      <c r="T1106" s="52"/>
      <c r="U1106" s="52"/>
      <c r="V1106" s="52"/>
      <c r="W1106" s="52"/>
      <c r="X1106" s="52"/>
      <c r="Y1106" s="52"/>
      <c r="Z1106" s="52"/>
      <c r="AA1106" s="52"/>
      <c r="AB1106" s="52"/>
      <c r="AC1106" s="52"/>
      <c r="AD1106" s="52"/>
      <c r="AE1106" s="52"/>
      <c r="AF1106" s="52"/>
      <c r="AG1106" s="52"/>
      <c r="AH1106" s="52"/>
      <c r="AI1106" s="52"/>
      <c r="AJ1106" s="52"/>
      <c r="AK1106" s="52"/>
      <c r="AL1106" s="52"/>
      <c r="AM1106" s="52"/>
      <c r="AN1106" s="52"/>
      <c r="AO1106" s="52"/>
      <c r="AP1106" s="52"/>
      <c r="AQ1106" s="52"/>
      <c r="AR1106" s="52"/>
      <c r="AS1106" s="52"/>
      <c r="AT1106" s="52"/>
      <c r="AU1106" s="52"/>
      <c r="AV1106" s="52"/>
      <c r="AW1106" s="52"/>
    </row>
    <row r="1107" spans="1:49" x14ac:dyDescent="0.2">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52"/>
      <c r="AM1107" s="52"/>
      <c r="AN1107" s="52"/>
      <c r="AO1107" s="52"/>
      <c r="AP1107" s="52"/>
      <c r="AQ1107" s="52"/>
      <c r="AR1107" s="52"/>
      <c r="AS1107" s="52"/>
      <c r="AT1107" s="52"/>
      <c r="AU1107" s="52"/>
      <c r="AV1107" s="52"/>
      <c r="AW1107" s="52"/>
    </row>
    <row r="1108" spans="1:49" x14ac:dyDescent="0.2">
      <c r="A1108" s="52"/>
      <c r="B1108" s="52"/>
      <c r="C1108" s="52"/>
      <c r="D1108" s="52"/>
      <c r="E1108" s="52"/>
      <c r="F1108" s="52"/>
      <c r="G1108" s="52"/>
      <c r="H1108" s="52"/>
      <c r="I1108" s="52"/>
      <c r="J1108" s="52"/>
      <c r="K1108" s="52"/>
      <c r="L1108" s="52"/>
      <c r="M1108" s="52"/>
      <c r="N1108" s="52"/>
      <c r="O1108" s="52"/>
      <c r="P1108" s="52"/>
      <c r="Q1108" s="52"/>
      <c r="R1108" s="52"/>
      <c r="S1108" s="52"/>
      <c r="T1108" s="52"/>
      <c r="U1108" s="52"/>
      <c r="V1108" s="52"/>
      <c r="W1108" s="52"/>
      <c r="X1108" s="52"/>
      <c r="Y1108" s="52"/>
      <c r="Z1108" s="52"/>
      <c r="AA1108" s="52"/>
      <c r="AB1108" s="52"/>
      <c r="AC1108" s="52"/>
      <c r="AD1108" s="52"/>
      <c r="AE1108" s="52"/>
      <c r="AF1108" s="52"/>
      <c r="AG1108" s="52"/>
      <c r="AH1108" s="52"/>
      <c r="AI1108" s="52"/>
      <c r="AJ1108" s="52"/>
      <c r="AK1108" s="52"/>
      <c r="AL1108" s="52"/>
      <c r="AM1108" s="52"/>
      <c r="AN1108" s="52"/>
      <c r="AO1108" s="52"/>
      <c r="AP1108" s="52"/>
      <c r="AQ1108" s="52"/>
      <c r="AR1108" s="52"/>
      <c r="AS1108" s="52"/>
      <c r="AT1108" s="52"/>
      <c r="AU1108" s="52"/>
      <c r="AV1108" s="52"/>
      <c r="AW1108" s="52"/>
    </row>
    <row r="1109" spans="1:49" x14ac:dyDescent="0.2">
      <c r="A1109" s="52"/>
      <c r="B1109" s="52"/>
      <c r="C1109" s="52"/>
      <c r="D1109" s="52"/>
      <c r="E1109" s="52"/>
      <c r="F1109" s="52"/>
      <c r="G1109" s="52"/>
      <c r="H1109" s="52"/>
      <c r="I1109" s="52"/>
      <c r="J1109" s="52"/>
      <c r="K1109" s="52"/>
      <c r="L1109" s="52"/>
      <c r="M1109" s="52"/>
      <c r="N1109" s="52"/>
      <c r="O1109" s="52"/>
      <c r="P1109" s="52"/>
      <c r="Q1109" s="52"/>
      <c r="R1109" s="52"/>
      <c r="S1109" s="52"/>
      <c r="T1109" s="52"/>
      <c r="U1109" s="52"/>
      <c r="V1109" s="52"/>
      <c r="W1109" s="52"/>
      <c r="X1109" s="52"/>
      <c r="Y1109" s="52"/>
      <c r="Z1109" s="52"/>
      <c r="AA1109" s="52"/>
      <c r="AB1109" s="52"/>
      <c r="AC1109" s="52"/>
      <c r="AD1109" s="52"/>
      <c r="AE1109" s="52"/>
      <c r="AF1109" s="52"/>
      <c r="AG1109" s="52"/>
      <c r="AH1109" s="52"/>
      <c r="AI1109" s="52"/>
      <c r="AJ1109" s="52"/>
      <c r="AK1109" s="52"/>
      <c r="AL1109" s="52"/>
      <c r="AM1109" s="52"/>
      <c r="AN1109" s="52"/>
      <c r="AO1109" s="52"/>
      <c r="AP1109" s="52"/>
      <c r="AQ1109" s="52"/>
      <c r="AR1109" s="52"/>
      <c r="AS1109" s="52"/>
      <c r="AT1109" s="52"/>
      <c r="AU1109" s="52"/>
      <c r="AV1109" s="52"/>
      <c r="AW1109" s="52"/>
    </row>
    <row r="1110" spans="1:49" x14ac:dyDescent="0.2">
      <c r="A1110" s="52"/>
      <c r="B1110" s="52"/>
      <c r="C1110" s="52"/>
      <c r="D1110" s="52"/>
      <c r="E1110" s="52"/>
      <c r="F1110" s="52"/>
      <c r="G1110" s="52"/>
      <c r="H1110" s="52"/>
      <c r="I1110" s="52"/>
      <c r="J1110" s="52"/>
      <c r="K1110" s="52"/>
      <c r="L1110" s="52"/>
      <c r="M1110" s="52"/>
      <c r="N1110" s="52"/>
      <c r="O1110" s="52"/>
      <c r="P1110" s="52"/>
      <c r="Q1110" s="52"/>
      <c r="R1110" s="52"/>
      <c r="S1110" s="52"/>
      <c r="T1110" s="52"/>
      <c r="U1110" s="52"/>
      <c r="V1110" s="52"/>
      <c r="W1110" s="52"/>
      <c r="X1110" s="52"/>
      <c r="Y1110" s="52"/>
      <c r="Z1110" s="52"/>
      <c r="AA1110" s="52"/>
      <c r="AB1110" s="52"/>
      <c r="AC1110" s="52"/>
      <c r="AD1110" s="52"/>
      <c r="AE1110" s="52"/>
      <c r="AF1110" s="52"/>
      <c r="AG1110" s="52"/>
      <c r="AH1110" s="52"/>
      <c r="AI1110" s="52"/>
      <c r="AJ1110" s="52"/>
      <c r="AK1110" s="52"/>
      <c r="AL1110" s="52"/>
      <c r="AM1110" s="52"/>
      <c r="AN1110" s="52"/>
      <c r="AO1110" s="52"/>
      <c r="AP1110" s="52"/>
      <c r="AQ1110" s="52"/>
      <c r="AR1110" s="52"/>
      <c r="AS1110" s="52"/>
      <c r="AT1110" s="52"/>
      <c r="AU1110" s="52"/>
      <c r="AV1110" s="52"/>
      <c r="AW1110" s="52"/>
    </row>
    <row r="1111" spans="1:49" x14ac:dyDescent="0.2">
      <c r="A1111" s="52"/>
      <c r="B1111" s="52"/>
      <c r="C1111" s="52"/>
      <c r="D1111" s="52"/>
      <c r="E1111" s="52"/>
      <c r="F1111" s="52"/>
      <c r="G1111" s="52"/>
      <c r="H1111" s="52"/>
      <c r="I1111" s="52"/>
      <c r="J1111" s="52"/>
      <c r="K1111" s="52"/>
      <c r="L1111" s="52"/>
      <c r="M1111" s="52"/>
      <c r="N1111" s="52"/>
      <c r="O1111" s="52"/>
      <c r="P1111" s="52"/>
      <c r="Q1111" s="52"/>
      <c r="R1111" s="52"/>
      <c r="S1111" s="52"/>
      <c r="T1111" s="52"/>
      <c r="U1111" s="52"/>
      <c r="V1111" s="52"/>
      <c r="W1111" s="52"/>
      <c r="X1111" s="52"/>
      <c r="Y1111" s="52"/>
      <c r="Z1111" s="52"/>
      <c r="AA1111" s="52"/>
      <c r="AB1111" s="52"/>
      <c r="AC1111" s="52"/>
      <c r="AD1111" s="52"/>
      <c r="AE1111" s="52"/>
      <c r="AF1111" s="52"/>
      <c r="AG1111" s="52"/>
      <c r="AH1111" s="52"/>
      <c r="AI1111" s="52"/>
      <c r="AJ1111" s="52"/>
      <c r="AK1111" s="52"/>
      <c r="AL1111" s="52"/>
      <c r="AM1111" s="52"/>
      <c r="AN1111" s="52"/>
      <c r="AO1111" s="52"/>
      <c r="AP1111" s="52"/>
      <c r="AQ1111" s="52"/>
      <c r="AR1111" s="52"/>
      <c r="AS1111" s="52"/>
      <c r="AT1111" s="52"/>
      <c r="AU1111" s="52"/>
      <c r="AV1111" s="52"/>
      <c r="AW1111" s="52"/>
    </row>
    <row r="1112" spans="1:49" x14ac:dyDescent="0.2">
      <c r="A1112" s="52"/>
      <c r="B1112" s="52"/>
      <c r="C1112" s="52"/>
      <c r="D1112" s="52"/>
      <c r="E1112" s="52"/>
      <c r="F1112" s="52"/>
      <c r="G1112" s="52"/>
      <c r="H1112" s="52"/>
      <c r="I1112" s="52"/>
      <c r="J1112" s="52"/>
      <c r="K1112" s="52"/>
      <c r="L1112" s="52"/>
      <c r="M1112" s="52"/>
      <c r="N1112" s="52"/>
      <c r="O1112" s="52"/>
      <c r="P1112" s="52"/>
      <c r="Q1112" s="52"/>
      <c r="R1112" s="52"/>
      <c r="S1112" s="52"/>
      <c r="T1112" s="52"/>
      <c r="U1112" s="52"/>
      <c r="V1112" s="52"/>
      <c r="W1112" s="52"/>
      <c r="X1112" s="52"/>
      <c r="Y1112" s="52"/>
      <c r="Z1112" s="52"/>
      <c r="AA1112" s="52"/>
      <c r="AB1112" s="52"/>
      <c r="AC1112" s="52"/>
      <c r="AD1112" s="52"/>
      <c r="AE1112" s="52"/>
      <c r="AF1112" s="52"/>
      <c r="AG1112" s="52"/>
      <c r="AH1112" s="52"/>
      <c r="AI1112" s="52"/>
      <c r="AJ1112" s="52"/>
      <c r="AK1112" s="52"/>
      <c r="AL1112" s="52"/>
      <c r="AM1112" s="52"/>
      <c r="AN1112" s="52"/>
      <c r="AO1112" s="52"/>
      <c r="AP1112" s="52"/>
      <c r="AQ1112" s="52"/>
      <c r="AR1112" s="52"/>
      <c r="AS1112" s="52"/>
      <c r="AT1112" s="52"/>
      <c r="AU1112" s="52"/>
      <c r="AV1112" s="52"/>
      <c r="AW1112" s="52"/>
    </row>
    <row r="1113" spans="1:49" x14ac:dyDescent="0.2">
      <c r="A1113" s="52"/>
      <c r="B1113" s="52"/>
      <c r="C1113" s="52"/>
      <c r="D1113" s="52"/>
      <c r="E1113" s="52"/>
      <c r="F1113" s="52"/>
      <c r="G1113" s="52"/>
      <c r="H1113" s="52"/>
      <c r="I1113" s="52"/>
      <c r="J1113" s="52"/>
      <c r="K1113" s="52"/>
      <c r="L1113" s="52"/>
      <c r="M1113" s="52"/>
      <c r="N1113" s="52"/>
      <c r="O1113" s="52"/>
      <c r="P1113" s="52"/>
      <c r="Q1113" s="52"/>
      <c r="R1113" s="52"/>
      <c r="S1113" s="52"/>
      <c r="T1113" s="52"/>
      <c r="U1113" s="52"/>
      <c r="V1113" s="52"/>
      <c r="W1113" s="52"/>
      <c r="X1113" s="52"/>
      <c r="Y1113" s="52"/>
      <c r="Z1113" s="52"/>
      <c r="AA1113" s="52"/>
      <c r="AB1113" s="52"/>
      <c r="AC1113" s="52"/>
      <c r="AD1113" s="52"/>
      <c r="AE1113" s="52"/>
      <c r="AF1113" s="52"/>
      <c r="AG1113" s="52"/>
      <c r="AH1113" s="52"/>
      <c r="AI1113" s="52"/>
      <c r="AJ1113" s="52"/>
      <c r="AK1113" s="52"/>
      <c r="AL1113" s="52"/>
      <c r="AM1113" s="52"/>
      <c r="AN1113" s="52"/>
      <c r="AO1113" s="52"/>
      <c r="AP1113" s="52"/>
      <c r="AQ1113" s="52"/>
      <c r="AR1113" s="52"/>
      <c r="AS1113" s="52"/>
      <c r="AT1113" s="52"/>
      <c r="AU1113" s="52"/>
      <c r="AV1113" s="52"/>
      <c r="AW1113" s="52"/>
    </row>
    <row r="1114" spans="1:49" x14ac:dyDescent="0.2">
      <c r="A1114" s="52"/>
      <c r="B1114" s="52"/>
      <c r="C1114" s="52"/>
      <c r="D1114" s="52"/>
      <c r="E1114" s="52"/>
      <c r="F1114" s="52"/>
      <c r="G1114" s="52"/>
      <c r="H1114" s="52"/>
      <c r="I1114" s="52"/>
      <c r="J1114" s="52"/>
      <c r="K1114" s="52"/>
      <c r="L1114" s="52"/>
      <c r="M1114" s="52"/>
      <c r="N1114" s="52"/>
      <c r="O1114" s="52"/>
      <c r="P1114" s="52"/>
      <c r="Q1114" s="52"/>
      <c r="R1114" s="52"/>
      <c r="S1114" s="52"/>
      <c r="T1114" s="52"/>
      <c r="U1114" s="52"/>
      <c r="V1114" s="52"/>
      <c r="W1114" s="52"/>
      <c r="X1114" s="52"/>
      <c r="Y1114" s="52"/>
      <c r="Z1114" s="52"/>
      <c r="AA1114" s="52"/>
      <c r="AB1114" s="52"/>
      <c r="AC1114" s="52"/>
      <c r="AD1114" s="52"/>
      <c r="AE1114" s="52"/>
      <c r="AF1114" s="52"/>
      <c r="AG1114" s="52"/>
      <c r="AH1114" s="52"/>
      <c r="AI1114" s="52"/>
      <c r="AJ1114" s="52"/>
      <c r="AK1114" s="52"/>
      <c r="AL1114" s="52"/>
      <c r="AM1114" s="52"/>
      <c r="AN1114" s="52"/>
      <c r="AO1114" s="52"/>
      <c r="AP1114" s="52"/>
      <c r="AQ1114" s="52"/>
      <c r="AR1114" s="52"/>
      <c r="AS1114" s="52"/>
      <c r="AT1114" s="52"/>
      <c r="AU1114" s="52"/>
      <c r="AV1114" s="52"/>
      <c r="AW1114" s="52"/>
    </row>
    <row r="1115" spans="1:49" x14ac:dyDescent="0.2">
      <c r="A1115" s="52"/>
      <c r="B1115" s="52"/>
      <c r="C1115" s="52"/>
      <c r="D1115" s="52"/>
      <c r="E1115" s="52"/>
      <c r="F1115" s="52"/>
      <c r="G1115" s="52"/>
      <c r="H1115" s="52"/>
      <c r="I1115" s="52"/>
      <c r="J1115" s="52"/>
      <c r="K1115" s="52"/>
      <c r="L1115" s="52"/>
      <c r="M1115" s="52"/>
      <c r="N1115" s="52"/>
      <c r="O1115" s="52"/>
      <c r="P1115" s="52"/>
      <c r="Q1115" s="52"/>
      <c r="R1115" s="52"/>
      <c r="S1115" s="52"/>
      <c r="T1115" s="52"/>
      <c r="U1115" s="52"/>
      <c r="V1115" s="52"/>
      <c r="W1115" s="52"/>
      <c r="X1115" s="52"/>
      <c r="Y1115" s="52"/>
      <c r="Z1115" s="52"/>
      <c r="AA1115" s="52"/>
      <c r="AB1115" s="52"/>
      <c r="AC1115" s="52"/>
      <c r="AD1115" s="52"/>
      <c r="AE1115" s="52"/>
      <c r="AF1115" s="52"/>
      <c r="AG1115" s="52"/>
      <c r="AH1115" s="52"/>
      <c r="AI1115" s="52"/>
      <c r="AJ1115" s="52"/>
      <c r="AK1115" s="52"/>
      <c r="AL1115" s="52"/>
      <c r="AM1115" s="52"/>
      <c r="AN1115" s="52"/>
      <c r="AO1115" s="52"/>
      <c r="AP1115" s="52"/>
      <c r="AQ1115" s="52"/>
      <c r="AR1115" s="52"/>
      <c r="AS1115" s="52"/>
      <c r="AT1115" s="52"/>
      <c r="AU1115" s="52"/>
      <c r="AV1115" s="52"/>
      <c r="AW1115" s="52"/>
    </row>
    <row r="1116" spans="1:49" x14ac:dyDescent="0.2">
      <c r="A1116" s="52"/>
      <c r="B1116" s="52"/>
      <c r="C1116" s="52"/>
      <c r="D1116" s="52"/>
      <c r="E1116" s="52"/>
      <c r="F1116" s="52"/>
      <c r="G1116" s="52"/>
      <c r="H1116" s="52"/>
      <c r="I1116" s="52"/>
      <c r="J1116" s="52"/>
      <c r="K1116" s="52"/>
      <c r="L1116" s="52"/>
      <c r="M1116" s="52"/>
      <c r="N1116" s="52"/>
      <c r="O1116" s="52"/>
      <c r="P1116" s="52"/>
      <c r="Q1116" s="52"/>
      <c r="R1116" s="52"/>
      <c r="S1116" s="52"/>
      <c r="T1116" s="52"/>
      <c r="U1116" s="52"/>
      <c r="V1116" s="52"/>
      <c r="W1116" s="52"/>
      <c r="X1116" s="52"/>
      <c r="Y1116" s="52"/>
      <c r="Z1116" s="52"/>
      <c r="AA1116" s="52"/>
      <c r="AB1116" s="52"/>
      <c r="AC1116" s="52"/>
      <c r="AD1116" s="52"/>
      <c r="AE1116" s="52"/>
      <c r="AF1116" s="52"/>
      <c r="AG1116" s="52"/>
      <c r="AH1116" s="52"/>
      <c r="AI1116" s="52"/>
      <c r="AJ1116" s="52"/>
      <c r="AK1116" s="52"/>
      <c r="AL1116" s="52"/>
      <c r="AM1116" s="52"/>
      <c r="AN1116" s="52"/>
      <c r="AO1116" s="52"/>
      <c r="AP1116" s="52"/>
      <c r="AQ1116" s="52"/>
      <c r="AR1116" s="52"/>
      <c r="AS1116" s="52"/>
      <c r="AT1116" s="52"/>
      <c r="AU1116" s="52"/>
      <c r="AV1116" s="52"/>
      <c r="AW1116" s="52"/>
    </row>
    <row r="1117" spans="1:49" x14ac:dyDescent="0.2">
      <c r="A1117" s="52"/>
      <c r="B1117" s="52"/>
      <c r="C1117" s="52"/>
      <c r="D1117" s="52"/>
      <c r="E1117" s="52"/>
      <c r="F1117" s="52"/>
      <c r="G1117" s="52"/>
      <c r="H1117" s="52"/>
      <c r="I1117" s="52"/>
      <c r="J1117" s="52"/>
      <c r="K1117" s="52"/>
      <c r="L1117" s="52"/>
      <c r="M1117" s="52"/>
      <c r="N1117" s="52"/>
      <c r="O1117" s="52"/>
      <c r="P1117" s="52"/>
      <c r="Q1117" s="52"/>
      <c r="R1117" s="52"/>
      <c r="S1117" s="52"/>
      <c r="T1117" s="52"/>
      <c r="U1117" s="52"/>
      <c r="V1117" s="52"/>
      <c r="W1117" s="52"/>
      <c r="X1117" s="52"/>
      <c r="Y1117" s="52"/>
      <c r="Z1117" s="52"/>
      <c r="AA1117" s="52"/>
      <c r="AB1117" s="52"/>
      <c r="AC1117" s="52"/>
      <c r="AD1117" s="52"/>
      <c r="AE1117" s="52"/>
      <c r="AF1117" s="52"/>
      <c r="AG1117" s="52"/>
      <c r="AH1117" s="52"/>
      <c r="AI1117" s="52"/>
      <c r="AJ1117" s="52"/>
      <c r="AK1117" s="52"/>
      <c r="AL1117" s="52"/>
      <c r="AM1117" s="52"/>
      <c r="AN1117" s="52"/>
      <c r="AO1117" s="52"/>
      <c r="AP1117" s="52"/>
      <c r="AQ1117" s="52"/>
      <c r="AR1117" s="52"/>
      <c r="AS1117" s="52"/>
      <c r="AT1117" s="52"/>
      <c r="AU1117" s="52"/>
      <c r="AV1117" s="52"/>
      <c r="AW1117" s="52"/>
    </row>
    <row r="1118" spans="1:49" x14ac:dyDescent="0.2">
      <c r="A1118" s="52"/>
      <c r="B1118" s="52"/>
      <c r="C1118" s="52"/>
      <c r="D1118" s="52"/>
      <c r="E1118" s="52"/>
      <c r="F1118" s="52"/>
      <c r="G1118" s="52"/>
      <c r="H1118" s="52"/>
      <c r="I1118" s="52"/>
      <c r="J1118" s="52"/>
      <c r="K1118" s="52"/>
      <c r="L1118" s="52"/>
      <c r="M1118" s="52"/>
      <c r="N1118" s="52"/>
      <c r="O1118" s="52"/>
      <c r="P1118" s="52"/>
      <c r="Q1118" s="52"/>
      <c r="R1118" s="52"/>
      <c r="S1118" s="52"/>
      <c r="T1118" s="52"/>
      <c r="U1118" s="52"/>
      <c r="V1118" s="52"/>
      <c r="W1118" s="52"/>
      <c r="X1118" s="52"/>
      <c r="Y1118" s="52"/>
      <c r="Z1118" s="52"/>
      <c r="AA1118" s="52"/>
      <c r="AB1118" s="52"/>
      <c r="AC1118" s="52"/>
      <c r="AD1118" s="52"/>
      <c r="AE1118" s="52"/>
      <c r="AF1118" s="52"/>
      <c r="AG1118" s="52"/>
      <c r="AH1118" s="52"/>
      <c r="AI1118" s="52"/>
      <c r="AJ1118" s="52"/>
      <c r="AK1118" s="52"/>
      <c r="AL1118" s="52"/>
      <c r="AM1118" s="52"/>
      <c r="AN1118" s="52"/>
      <c r="AO1118" s="52"/>
      <c r="AP1118" s="52"/>
      <c r="AQ1118" s="52"/>
      <c r="AR1118" s="52"/>
      <c r="AS1118" s="52"/>
      <c r="AT1118" s="52"/>
      <c r="AU1118" s="52"/>
      <c r="AV1118" s="52"/>
      <c r="AW1118" s="52"/>
    </row>
    <row r="1119" spans="1:49" x14ac:dyDescent="0.2">
      <c r="A1119" s="52"/>
      <c r="B1119" s="52"/>
      <c r="C1119" s="52"/>
      <c r="D1119" s="52"/>
      <c r="E1119" s="52"/>
      <c r="F1119" s="52"/>
      <c r="G1119" s="52"/>
      <c r="H1119" s="52"/>
      <c r="I1119" s="52"/>
      <c r="J1119" s="52"/>
      <c r="K1119" s="52"/>
      <c r="L1119" s="52"/>
      <c r="M1119" s="52"/>
      <c r="N1119" s="52"/>
      <c r="O1119" s="52"/>
      <c r="P1119" s="52"/>
      <c r="Q1119" s="52"/>
      <c r="R1119" s="52"/>
      <c r="S1119" s="52"/>
      <c r="T1119" s="52"/>
      <c r="U1119" s="52"/>
      <c r="V1119" s="52"/>
      <c r="W1119" s="52"/>
      <c r="X1119" s="52"/>
      <c r="Y1119" s="52"/>
      <c r="Z1119" s="52"/>
      <c r="AA1119" s="52"/>
      <c r="AB1119" s="52"/>
      <c r="AC1119" s="52"/>
      <c r="AD1119" s="52"/>
      <c r="AE1119" s="52"/>
      <c r="AF1119" s="52"/>
      <c r="AG1119" s="52"/>
      <c r="AH1119" s="52"/>
      <c r="AI1119" s="52"/>
      <c r="AJ1119" s="52"/>
      <c r="AK1119" s="52"/>
      <c r="AL1119" s="52"/>
      <c r="AM1119" s="52"/>
      <c r="AN1119" s="52"/>
      <c r="AO1119" s="52"/>
      <c r="AP1119" s="52"/>
      <c r="AQ1119" s="52"/>
      <c r="AR1119" s="52"/>
      <c r="AS1119" s="52"/>
      <c r="AT1119" s="52"/>
      <c r="AU1119" s="52"/>
      <c r="AV1119" s="52"/>
      <c r="AW1119" s="52"/>
    </row>
    <row r="1120" spans="1:49" x14ac:dyDescent="0.2">
      <c r="A1120" s="52"/>
      <c r="B1120" s="52"/>
      <c r="C1120" s="52"/>
      <c r="D1120" s="52"/>
      <c r="E1120" s="52"/>
      <c r="F1120" s="52"/>
      <c r="G1120" s="52"/>
      <c r="H1120" s="52"/>
      <c r="I1120" s="52"/>
      <c r="J1120" s="52"/>
      <c r="K1120" s="52"/>
      <c r="L1120" s="52"/>
      <c r="M1120" s="52"/>
      <c r="N1120" s="52"/>
      <c r="O1120" s="52"/>
      <c r="P1120" s="52"/>
      <c r="Q1120" s="52"/>
      <c r="R1120" s="52"/>
      <c r="S1120" s="52"/>
      <c r="T1120" s="52"/>
      <c r="U1120" s="52"/>
      <c r="V1120" s="52"/>
      <c r="W1120" s="52"/>
      <c r="X1120" s="52"/>
      <c r="Y1120" s="52"/>
      <c r="Z1120" s="52"/>
      <c r="AA1120" s="52"/>
      <c r="AB1120" s="52"/>
      <c r="AC1120" s="52"/>
      <c r="AD1120" s="52"/>
      <c r="AE1120" s="52"/>
      <c r="AF1120" s="52"/>
      <c r="AG1120" s="52"/>
      <c r="AH1120" s="52"/>
      <c r="AI1120" s="52"/>
      <c r="AJ1120" s="52"/>
      <c r="AK1120" s="52"/>
      <c r="AL1120" s="52"/>
      <c r="AM1120" s="52"/>
      <c r="AN1120" s="52"/>
      <c r="AO1120" s="52"/>
      <c r="AP1120" s="52"/>
      <c r="AQ1120" s="52"/>
      <c r="AR1120" s="52"/>
      <c r="AS1120" s="52"/>
      <c r="AT1120" s="52"/>
      <c r="AU1120" s="52"/>
      <c r="AV1120" s="52"/>
      <c r="AW1120" s="52"/>
    </row>
    <row r="1121" spans="1:49" x14ac:dyDescent="0.2">
      <c r="A1121" s="52"/>
      <c r="B1121" s="52"/>
      <c r="C1121" s="52"/>
      <c r="D1121" s="52"/>
      <c r="E1121" s="52"/>
      <c r="F1121" s="52"/>
      <c r="G1121" s="52"/>
      <c r="H1121" s="52"/>
      <c r="I1121" s="52"/>
      <c r="J1121" s="52"/>
      <c r="K1121" s="52"/>
      <c r="L1121" s="52"/>
      <c r="M1121" s="52"/>
      <c r="N1121" s="52"/>
      <c r="O1121" s="52"/>
      <c r="P1121" s="52"/>
      <c r="Q1121" s="52"/>
      <c r="R1121" s="52"/>
      <c r="S1121" s="52"/>
      <c r="T1121" s="52"/>
      <c r="U1121" s="52"/>
      <c r="V1121" s="52"/>
      <c r="W1121" s="52"/>
      <c r="X1121" s="52"/>
      <c r="Y1121" s="52"/>
      <c r="Z1121" s="52"/>
      <c r="AA1121" s="52"/>
      <c r="AB1121" s="52"/>
      <c r="AC1121" s="52"/>
      <c r="AD1121" s="52"/>
      <c r="AE1121" s="52"/>
      <c r="AF1121" s="52"/>
      <c r="AG1121" s="52"/>
      <c r="AH1121" s="52"/>
      <c r="AI1121" s="52"/>
      <c r="AJ1121" s="52"/>
      <c r="AK1121" s="52"/>
      <c r="AL1121" s="52"/>
      <c r="AM1121" s="52"/>
      <c r="AN1121" s="52"/>
      <c r="AO1121" s="52"/>
      <c r="AP1121" s="52"/>
      <c r="AQ1121" s="52"/>
      <c r="AR1121" s="52"/>
      <c r="AS1121" s="52"/>
      <c r="AT1121" s="52"/>
      <c r="AU1121" s="52"/>
      <c r="AV1121" s="52"/>
      <c r="AW1121" s="52"/>
    </row>
    <row r="1122" spans="1:49" x14ac:dyDescent="0.2">
      <c r="A1122" s="52"/>
      <c r="B1122" s="52"/>
      <c r="C1122" s="52"/>
      <c r="D1122" s="52"/>
      <c r="E1122" s="52"/>
      <c r="F1122" s="52"/>
      <c r="G1122" s="52"/>
      <c r="H1122" s="52"/>
      <c r="I1122" s="52"/>
      <c r="J1122" s="52"/>
      <c r="K1122" s="52"/>
      <c r="L1122" s="52"/>
      <c r="M1122" s="52"/>
      <c r="N1122" s="52"/>
      <c r="O1122" s="52"/>
      <c r="P1122" s="52"/>
      <c r="Q1122" s="52"/>
      <c r="R1122" s="52"/>
      <c r="S1122" s="52"/>
      <c r="T1122" s="52"/>
      <c r="U1122" s="52"/>
      <c r="V1122" s="52"/>
      <c r="W1122" s="52"/>
      <c r="X1122" s="52"/>
      <c r="Y1122" s="52"/>
      <c r="Z1122" s="52"/>
      <c r="AA1122" s="52"/>
      <c r="AB1122" s="52"/>
      <c r="AC1122" s="52"/>
      <c r="AD1122" s="52"/>
      <c r="AE1122" s="52"/>
      <c r="AF1122" s="52"/>
      <c r="AG1122" s="52"/>
      <c r="AH1122" s="52"/>
      <c r="AI1122" s="52"/>
      <c r="AJ1122" s="52"/>
      <c r="AK1122" s="52"/>
      <c r="AL1122" s="52"/>
      <c r="AM1122" s="52"/>
      <c r="AN1122" s="52"/>
      <c r="AO1122" s="52"/>
      <c r="AP1122" s="52"/>
      <c r="AQ1122" s="52"/>
      <c r="AR1122" s="52"/>
      <c r="AS1122" s="52"/>
      <c r="AT1122" s="52"/>
      <c r="AU1122" s="52"/>
      <c r="AV1122" s="52"/>
      <c r="AW1122" s="52"/>
    </row>
    <row r="1123" spans="1:49" x14ac:dyDescent="0.2">
      <c r="A1123" s="52"/>
      <c r="B1123" s="52"/>
      <c r="C1123" s="52"/>
      <c r="D1123" s="52"/>
      <c r="E1123" s="52"/>
      <c r="F1123" s="52"/>
      <c r="G1123" s="52"/>
      <c r="H1123" s="52"/>
      <c r="I1123" s="52"/>
      <c r="J1123" s="52"/>
      <c r="K1123" s="52"/>
      <c r="L1123" s="52"/>
      <c r="M1123" s="52"/>
      <c r="N1123" s="52"/>
      <c r="O1123" s="52"/>
      <c r="P1123" s="52"/>
      <c r="Q1123" s="52"/>
      <c r="R1123" s="52"/>
      <c r="S1123" s="52"/>
      <c r="T1123" s="52"/>
      <c r="U1123" s="52"/>
      <c r="V1123" s="52"/>
      <c r="W1123" s="52"/>
      <c r="X1123" s="52"/>
      <c r="Y1123" s="52"/>
      <c r="Z1123" s="52"/>
      <c r="AA1123" s="52"/>
      <c r="AB1123" s="52"/>
      <c r="AC1123" s="52"/>
      <c r="AD1123" s="52"/>
      <c r="AE1123" s="52"/>
      <c r="AF1123" s="52"/>
      <c r="AG1123" s="52"/>
      <c r="AH1123" s="52"/>
      <c r="AI1123" s="52"/>
      <c r="AJ1123" s="52"/>
      <c r="AK1123" s="52"/>
      <c r="AL1123" s="52"/>
      <c r="AM1123" s="52"/>
      <c r="AN1123" s="52"/>
      <c r="AO1123" s="52"/>
      <c r="AP1123" s="52"/>
      <c r="AQ1123" s="52"/>
      <c r="AR1123" s="52"/>
      <c r="AS1123" s="52"/>
      <c r="AT1123" s="52"/>
      <c r="AU1123" s="52"/>
      <c r="AV1123" s="52"/>
      <c r="AW1123" s="52"/>
    </row>
    <row r="1124" spans="1:49" x14ac:dyDescent="0.2">
      <c r="A1124" s="52"/>
      <c r="B1124" s="52"/>
      <c r="C1124" s="52"/>
      <c r="D1124" s="52"/>
      <c r="E1124" s="52"/>
      <c r="F1124" s="52"/>
      <c r="G1124" s="52"/>
      <c r="H1124" s="52"/>
      <c r="I1124" s="52"/>
      <c r="J1124" s="52"/>
      <c r="K1124" s="52"/>
      <c r="L1124" s="52"/>
      <c r="M1124" s="52"/>
      <c r="N1124" s="52"/>
      <c r="O1124" s="52"/>
      <c r="P1124" s="52"/>
      <c r="Q1124" s="52"/>
      <c r="R1124" s="52"/>
      <c r="S1124" s="52"/>
      <c r="T1124" s="52"/>
      <c r="U1124" s="52"/>
      <c r="V1124" s="52"/>
      <c r="W1124" s="52"/>
      <c r="X1124" s="52"/>
      <c r="Y1124" s="52"/>
      <c r="Z1124" s="52"/>
      <c r="AA1124" s="52"/>
      <c r="AB1124" s="52"/>
      <c r="AC1124" s="52"/>
      <c r="AD1124" s="52"/>
      <c r="AE1124" s="52"/>
      <c r="AF1124" s="52"/>
      <c r="AG1124" s="52"/>
      <c r="AH1124" s="52"/>
      <c r="AI1124" s="52"/>
      <c r="AJ1124" s="52"/>
      <c r="AK1124" s="52"/>
      <c r="AL1124" s="52"/>
      <c r="AM1124" s="52"/>
      <c r="AN1124" s="52"/>
      <c r="AO1124" s="52"/>
      <c r="AP1124" s="52"/>
      <c r="AQ1124" s="52"/>
      <c r="AR1124" s="52"/>
      <c r="AS1124" s="52"/>
      <c r="AT1124" s="52"/>
      <c r="AU1124" s="52"/>
      <c r="AV1124" s="52"/>
      <c r="AW1124" s="52"/>
    </row>
    <row r="1125" spans="1:49" x14ac:dyDescent="0.2">
      <c r="A1125" s="52"/>
      <c r="B1125" s="52"/>
      <c r="C1125" s="52"/>
      <c r="D1125" s="52"/>
      <c r="E1125" s="52"/>
      <c r="F1125" s="52"/>
      <c r="G1125" s="52"/>
      <c r="H1125" s="52"/>
      <c r="I1125" s="52"/>
      <c r="J1125" s="52"/>
      <c r="K1125" s="52"/>
      <c r="L1125" s="52"/>
      <c r="M1125" s="52"/>
      <c r="N1125" s="52"/>
      <c r="O1125" s="52"/>
      <c r="P1125" s="52"/>
      <c r="Q1125" s="52"/>
      <c r="R1125" s="52"/>
      <c r="S1125" s="52"/>
      <c r="T1125" s="52"/>
      <c r="U1125" s="52"/>
      <c r="V1125" s="52"/>
      <c r="W1125" s="52"/>
      <c r="X1125" s="52"/>
      <c r="Y1125" s="52"/>
      <c r="Z1125" s="52"/>
      <c r="AA1125" s="52"/>
      <c r="AB1125" s="52"/>
      <c r="AC1125" s="52"/>
      <c r="AD1125" s="52"/>
      <c r="AE1125" s="52"/>
      <c r="AF1125" s="52"/>
      <c r="AG1125" s="52"/>
      <c r="AH1125" s="52"/>
      <c r="AI1125" s="52"/>
      <c r="AJ1125" s="52"/>
      <c r="AK1125" s="52"/>
      <c r="AL1125" s="52"/>
      <c r="AM1125" s="52"/>
      <c r="AN1125" s="52"/>
      <c r="AO1125" s="52"/>
      <c r="AP1125" s="52"/>
      <c r="AQ1125" s="52"/>
      <c r="AR1125" s="52"/>
      <c r="AS1125" s="52"/>
      <c r="AT1125" s="52"/>
      <c r="AU1125" s="52"/>
      <c r="AV1125" s="52"/>
      <c r="AW1125" s="52"/>
    </row>
    <row r="1126" spans="1:49" x14ac:dyDescent="0.2">
      <c r="A1126" s="52"/>
      <c r="B1126" s="52"/>
      <c r="C1126" s="52"/>
      <c r="D1126" s="52"/>
      <c r="E1126" s="52"/>
      <c r="F1126" s="52"/>
      <c r="G1126" s="52"/>
      <c r="H1126" s="52"/>
      <c r="I1126" s="52"/>
      <c r="J1126" s="52"/>
      <c r="K1126" s="52"/>
      <c r="L1126" s="52"/>
      <c r="M1126" s="52"/>
      <c r="N1126" s="52"/>
      <c r="O1126" s="52"/>
      <c r="P1126" s="52"/>
      <c r="Q1126" s="52"/>
      <c r="R1126" s="52"/>
      <c r="S1126" s="52"/>
      <c r="T1126" s="52"/>
      <c r="U1126" s="52"/>
      <c r="V1126" s="52"/>
      <c r="W1126" s="52"/>
      <c r="X1126" s="52"/>
      <c r="Y1126" s="52"/>
      <c r="Z1126" s="52"/>
      <c r="AA1126" s="52"/>
      <c r="AB1126" s="52"/>
      <c r="AC1126" s="52"/>
      <c r="AD1126" s="52"/>
      <c r="AE1126" s="52"/>
      <c r="AF1126" s="52"/>
      <c r="AG1126" s="52"/>
      <c r="AH1126" s="52"/>
      <c r="AI1126" s="52"/>
      <c r="AJ1126" s="52"/>
      <c r="AK1126" s="52"/>
      <c r="AL1126" s="52"/>
      <c r="AM1126" s="52"/>
      <c r="AN1126" s="52"/>
      <c r="AO1126" s="52"/>
      <c r="AP1126" s="52"/>
      <c r="AQ1126" s="52"/>
      <c r="AR1126" s="52"/>
      <c r="AS1126" s="52"/>
      <c r="AT1126" s="52"/>
      <c r="AU1126" s="52"/>
      <c r="AV1126" s="52"/>
      <c r="AW1126" s="52"/>
    </row>
    <row r="1127" spans="1:49" x14ac:dyDescent="0.2">
      <c r="A1127" s="52"/>
      <c r="B1127" s="52"/>
      <c r="C1127" s="52"/>
      <c r="D1127" s="52"/>
      <c r="E1127" s="52"/>
      <c r="F1127" s="52"/>
      <c r="G1127" s="52"/>
      <c r="H1127" s="52"/>
      <c r="I1127" s="52"/>
      <c r="J1127" s="52"/>
      <c r="K1127" s="52"/>
      <c r="L1127" s="52"/>
      <c r="M1127" s="52"/>
      <c r="N1127" s="52"/>
      <c r="O1127" s="52"/>
      <c r="P1127" s="52"/>
      <c r="Q1127" s="52"/>
      <c r="R1127" s="52"/>
      <c r="S1127" s="52"/>
      <c r="T1127" s="52"/>
      <c r="U1127" s="52"/>
      <c r="V1127" s="52"/>
      <c r="W1127" s="52"/>
      <c r="X1127" s="52"/>
      <c r="Y1127" s="52"/>
      <c r="Z1127" s="52"/>
      <c r="AA1127" s="52"/>
      <c r="AB1127" s="52"/>
      <c r="AC1127" s="52"/>
      <c r="AD1127" s="52"/>
      <c r="AE1127" s="52"/>
      <c r="AF1127" s="52"/>
      <c r="AG1127" s="52"/>
      <c r="AH1127" s="52"/>
      <c r="AI1127" s="52"/>
      <c r="AJ1127" s="52"/>
      <c r="AK1127" s="52"/>
      <c r="AL1127" s="52"/>
      <c r="AM1127" s="52"/>
      <c r="AN1127" s="52"/>
      <c r="AO1127" s="52"/>
      <c r="AP1127" s="52"/>
      <c r="AQ1127" s="52"/>
      <c r="AR1127" s="52"/>
      <c r="AS1127" s="52"/>
      <c r="AT1127" s="52"/>
      <c r="AU1127" s="52"/>
      <c r="AV1127" s="52"/>
      <c r="AW1127" s="52"/>
    </row>
    <row r="1128" spans="1:49" x14ac:dyDescent="0.2">
      <c r="A1128" s="52"/>
      <c r="B1128" s="52"/>
      <c r="C1128" s="52"/>
      <c r="D1128" s="52"/>
      <c r="E1128" s="52"/>
      <c r="F1128" s="52"/>
      <c r="G1128" s="52"/>
      <c r="H1128" s="52"/>
      <c r="I1128" s="52"/>
      <c r="J1128" s="52"/>
      <c r="K1128" s="52"/>
      <c r="L1128" s="52"/>
      <c r="M1128" s="52"/>
      <c r="N1128" s="52"/>
      <c r="O1128" s="52"/>
      <c r="P1128" s="52"/>
      <c r="Q1128" s="52"/>
      <c r="R1128" s="52"/>
      <c r="S1128" s="52"/>
      <c r="T1128" s="52"/>
      <c r="U1128" s="52"/>
      <c r="V1128" s="52"/>
      <c r="W1128" s="52"/>
      <c r="X1128" s="52"/>
      <c r="Y1128" s="52"/>
      <c r="Z1128" s="52"/>
      <c r="AA1128" s="52"/>
      <c r="AB1128" s="52"/>
      <c r="AC1128" s="52"/>
      <c r="AD1128" s="52"/>
      <c r="AE1128" s="52"/>
      <c r="AF1128" s="52"/>
      <c r="AG1128" s="52"/>
      <c r="AH1128" s="52"/>
      <c r="AI1128" s="52"/>
      <c r="AJ1128" s="52"/>
      <c r="AK1128" s="52"/>
      <c r="AL1128" s="52"/>
      <c r="AM1128" s="52"/>
      <c r="AN1128" s="52"/>
      <c r="AO1128" s="52"/>
      <c r="AP1128" s="52"/>
      <c r="AQ1128" s="52"/>
      <c r="AR1128" s="52"/>
      <c r="AS1128" s="52"/>
      <c r="AT1128" s="52"/>
      <c r="AU1128" s="52"/>
      <c r="AV1128" s="52"/>
      <c r="AW1128" s="52"/>
    </row>
    <row r="1129" spans="1:49" x14ac:dyDescent="0.2">
      <c r="A1129" s="52"/>
      <c r="B1129" s="52"/>
      <c r="C1129" s="52"/>
      <c r="D1129" s="52"/>
      <c r="E1129" s="52"/>
      <c r="F1129" s="52"/>
      <c r="G1129" s="52"/>
      <c r="H1129" s="52"/>
      <c r="I1129" s="52"/>
      <c r="J1129" s="52"/>
      <c r="K1129" s="52"/>
      <c r="L1129" s="52"/>
      <c r="M1129" s="52"/>
      <c r="N1129" s="52"/>
      <c r="O1129" s="52"/>
      <c r="P1129" s="52"/>
      <c r="Q1129" s="52"/>
      <c r="R1129" s="52"/>
      <c r="S1129" s="52"/>
      <c r="T1129" s="52"/>
      <c r="U1129" s="52"/>
      <c r="V1129" s="52"/>
      <c r="W1129" s="52"/>
      <c r="X1129" s="52"/>
      <c r="Y1129" s="52"/>
      <c r="Z1129" s="52"/>
      <c r="AA1129" s="52"/>
      <c r="AB1129" s="52"/>
      <c r="AC1129" s="52"/>
      <c r="AD1129" s="52"/>
      <c r="AE1129" s="52"/>
      <c r="AF1129" s="52"/>
      <c r="AG1129" s="52"/>
      <c r="AH1129" s="52"/>
      <c r="AI1129" s="52"/>
      <c r="AJ1129" s="52"/>
      <c r="AK1129" s="52"/>
      <c r="AL1129" s="52"/>
      <c r="AM1129" s="52"/>
      <c r="AN1129" s="52"/>
      <c r="AO1129" s="52"/>
      <c r="AP1129" s="52"/>
      <c r="AQ1129" s="52"/>
      <c r="AR1129" s="52"/>
      <c r="AS1129" s="52"/>
      <c r="AT1129" s="52"/>
      <c r="AU1129" s="52"/>
      <c r="AV1129" s="52"/>
      <c r="AW1129" s="52"/>
    </row>
    <row r="1130" spans="1:49" x14ac:dyDescent="0.2">
      <c r="A1130" s="52"/>
      <c r="B1130" s="52"/>
      <c r="C1130" s="52"/>
      <c r="D1130" s="52"/>
      <c r="E1130" s="52"/>
      <c r="F1130" s="52"/>
      <c r="G1130" s="52"/>
      <c r="H1130" s="52"/>
      <c r="I1130" s="52"/>
      <c r="J1130" s="52"/>
      <c r="K1130" s="52"/>
      <c r="L1130" s="52"/>
      <c r="M1130" s="52"/>
      <c r="N1130" s="52"/>
      <c r="O1130" s="52"/>
      <c r="P1130" s="52"/>
      <c r="Q1130" s="52"/>
      <c r="R1130" s="52"/>
      <c r="S1130" s="52"/>
      <c r="T1130" s="52"/>
      <c r="U1130" s="52"/>
      <c r="V1130" s="52"/>
      <c r="W1130" s="52"/>
      <c r="X1130" s="52"/>
      <c r="Y1130" s="52"/>
      <c r="Z1130" s="52"/>
      <c r="AA1130" s="52"/>
      <c r="AB1130" s="52"/>
      <c r="AC1130" s="52"/>
      <c r="AD1130" s="52"/>
      <c r="AE1130" s="52"/>
      <c r="AF1130" s="52"/>
      <c r="AG1130" s="52"/>
      <c r="AH1130" s="52"/>
      <c r="AI1130" s="52"/>
      <c r="AJ1130" s="52"/>
      <c r="AK1130" s="52"/>
      <c r="AL1130" s="52"/>
      <c r="AM1130" s="52"/>
      <c r="AN1130" s="52"/>
      <c r="AO1130" s="52"/>
      <c r="AP1130" s="52"/>
      <c r="AQ1130" s="52"/>
      <c r="AR1130" s="52"/>
      <c r="AS1130" s="52"/>
      <c r="AT1130" s="52"/>
      <c r="AU1130" s="52"/>
      <c r="AV1130" s="52"/>
      <c r="AW1130" s="52"/>
    </row>
    <row r="1131" spans="1:49" x14ac:dyDescent="0.2">
      <c r="A1131" s="52"/>
      <c r="B1131" s="52"/>
      <c r="C1131" s="52"/>
      <c r="D1131" s="52"/>
      <c r="E1131" s="52"/>
      <c r="F1131" s="52"/>
      <c r="G1131" s="52"/>
      <c r="H1131" s="52"/>
      <c r="I1131" s="52"/>
      <c r="J1131" s="52"/>
      <c r="K1131" s="52"/>
      <c r="L1131" s="52"/>
      <c r="M1131" s="52"/>
      <c r="N1131" s="52"/>
      <c r="O1131" s="52"/>
      <c r="P1131" s="52"/>
      <c r="Q1131" s="52"/>
      <c r="R1131" s="52"/>
      <c r="S1131" s="52"/>
      <c r="T1131" s="52"/>
      <c r="U1131" s="52"/>
      <c r="V1131" s="52"/>
      <c r="W1131" s="52"/>
      <c r="X1131" s="52"/>
      <c r="Y1131" s="52"/>
      <c r="Z1131" s="52"/>
      <c r="AA1131" s="52"/>
      <c r="AB1131" s="52"/>
      <c r="AC1131" s="52"/>
      <c r="AD1131" s="52"/>
      <c r="AE1131" s="52"/>
      <c r="AF1131" s="52"/>
      <c r="AG1131" s="52"/>
      <c r="AH1131" s="52"/>
      <c r="AI1131" s="52"/>
      <c r="AJ1131" s="52"/>
      <c r="AK1131" s="52"/>
      <c r="AL1131" s="52"/>
      <c r="AM1131" s="52"/>
      <c r="AN1131" s="52"/>
      <c r="AO1131" s="52"/>
      <c r="AP1131" s="52"/>
      <c r="AQ1131" s="52"/>
      <c r="AR1131" s="52"/>
      <c r="AS1131" s="52"/>
      <c r="AT1131" s="52"/>
      <c r="AU1131" s="52"/>
      <c r="AV1131" s="52"/>
      <c r="AW1131" s="52"/>
    </row>
    <row r="1132" spans="1:49" x14ac:dyDescent="0.2">
      <c r="A1132" s="52"/>
      <c r="B1132" s="52"/>
      <c r="C1132" s="52"/>
      <c r="D1132" s="52"/>
      <c r="E1132" s="52"/>
      <c r="F1132" s="52"/>
      <c r="G1132" s="52"/>
      <c r="H1132" s="52"/>
      <c r="I1132" s="52"/>
      <c r="J1132" s="52"/>
      <c r="K1132" s="52"/>
      <c r="L1132" s="52"/>
      <c r="M1132" s="52"/>
      <c r="N1132" s="52"/>
      <c r="O1132" s="52"/>
      <c r="P1132" s="52"/>
      <c r="Q1132" s="52"/>
      <c r="R1132" s="52"/>
      <c r="S1132" s="52"/>
      <c r="T1132" s="52"/>
      <c r="U1132" s="52"/>
      <c r="V1132" s="52"/>
      <c r="W1132" s="52"/>
      <c r="X1132" s="52"/>
      <c r="Y1132" s="52"/>
      <c r="Z1132" s="52"/>
      <c r="AA1132" s="52"/>
      <c r="AB1132" s="52"/>
      <c r="AC1132" s="52"/>
      <c r="AD1132" s="52"/>
      <c r="AE1132" s="52"/>
      <c r="AF1132" s="52"/>
      <c r="AG1132" s="52"/>
      <c r="AH1132" s="52"/>
      <c r="AI1132" s="52"/>
      <c r="AJ1132" s="52"/>
      <c r="AK1132" s="52"/>
      <c r="AL1132" s="52"/>
      <c r="AM1132" s="52"/>
      <c r="AN1132" s="52"/>
      <c r="AO1132" s="52"/>
      <c r="AP1132" s="52"/>
      <c r="AQ1132" s="52"/>
      <c r="AR1132" s="52"/>
      <c r="AS1132" s="52"/>
      <c r="AT1132" s="52"/>
      <c r="AU1132" s="52"/>
      <c r="AV1132" s="52"/>
      <c r="AW1132" s="52"/>
    </row>
    <row r="1133" spans="1:49" x14ac:dyDescent="0.2">
      <c r="A1133" s="52"/>
      <c r="B1133" s="52"/>
      <c r="C1133" s="52"/>
      <c r="D1133" s="52"/>
      <c r="E1133" s="52"/>
      <c r="F1133" s="52"/>
      <c r="G1133" s="52"/>
      <c r="H1133" s="52"/>
      <c r="I1133" s="52"/>
      <c r="J1133" s="52"/>
      <c r="K1133" s="52"/>
      <c r="L1133" s="52"/>
      <c r="M1133" s="52"/>
      <c r="N1133" s="52"/>
      <c r="O1133" s="52"/>
      <c r="P1133" s="52"/>
      <c r="Q1133" s="52"/>
      <c r="R1133" s="52"/>
      <c r="S1133" s="52"/>
      <c r="T1133" s="52"/>
      <c r="U1133" s="52"/>
      <c r="V1133" s="52"/>
      <c r="W1133" s="52"/>
      <c r="X1133" s="52"/>
      <c r="Y1133" s="52"/>
      <c r="Z1133" s="52"/>
      <c r="AA1133" s="52"/>
      <c r="AB1133" s="52"/>
      <c r="AC1133" s="52"/>
      <c r="AD1133" s="52"/>
      <c r="AE1133" s="52"/>
      <c r="AF1133" s="52"/>
      <c r="AG1133" s="52"/>
      <c r="AH1133" s="52"/>
      <c r="AI1133" s="52"/>
      <c r="AJ1133" s="52"/>
      <c r="AK1133" s="52"/>
      <c r="AL1133" s="52"/>
      <c r="AM1133" s="52"/>
      <c r="AN1133" s="52"/>
      <c r="AO1133" s="52"/>
      <c r="AP1133" s="52"/>
      <c r="AQ1133" s="52"/>
      <c r="AR1133" s="52"/>
      <c r="AS1133" s="52"/>
      <c r="AT1133" s="52"/>
      <c r="AU1133" s="52"/>
      <c r="AV1133" s="52"/>
      <c r="AW1133" s="52"/>
    </row>
    <row r="1134" spans="1:49" x14ac:dyDescent="0.2">
      <c r="A1134" s="52"/>
      <c r="B1134" s="52"/>
      <c r="C1134" s="52"/>
      <c r="D1134" s="52"/>
      <c r="E1134" s="52"/>
      <c r="F1134" s="52"/>
      <c r="G1134" s="52"/>
      <c r="H1134" s="52"/>
      <c r="I1134" s="52"/>
      <c r="J1134" s="52"/>
      <c r="K1134" s="52"/>
      <c r="L1134" s="52"/>
      <c r="M1134" s="52"/>
      <c r="N1134" s="52"/>
      <c r="O1134" s="52"/>
      <c r="P1134" s="52"/>
      <c r="Q1134" s="52"/>
      <c r="R1134" s="52"/>
      <c r="S1134" s="52"/>
      <c r="T1134" s="52"/>
      <c r="U1134" s="52"/>
      <c r="V1134" s="52"/>
      <c r="W1134" s="52"/>
      <c r="X1134" s="52"/>
      <c r="Y1134" s="52"/>
      <c r="Z1134" s="52"/>
      <c r="AA1134" s="52"/>
      <c r="AB1134" s="52"/>
      <c r="AC1134" s="52"/>
      <c r="AD1134" s="52"/>
      <c r="AE1134" s="52"/>
      <c r="AF1134" s="52"/>
      <c r="AG1134" s="52"/>
      <c r="AH1134" s="52"/>
      <c r="AI1134" s="52"/>
      <c r="AJ1134" s="52"/>
      <c r="AK1134" s="52"/>
      <c r="AL1134" s="52"/>
      <c r="AM1134" s="52"/>
      <c r="AN1134" s="52"/>
      <c r="AO1134" s="52"/>
      <c r="AP1134" s="52"/>
      <c r="AQ1134" s="52"/>
      <c r="AR1134" s="52"/>
      <c r="AS1134" s="52"/>
      <c r="AT1134" s="52"/>
      <c r="AU1134" s="52"/>
      <c r="AV1134" s="52"/>
      <c r="AW1134" s="52"/>
    </row>
    <row r="1135" spans="1:49" x14ac:dyDescent="0.2">
      <c r="A1135" s="52"/>
      <c r="B1135" s="52"/>
      <c r="C1135" s="52"/>
      <c r="D1135" s="52"/>
      <c r="E1135" s="52"/>
      <c r="F1135" s="52"/>
      <c r="G1135" s="52"/>
      <c r="H1135" s="52"/>
      <c r="I1135" s="52"/>
      <c r="J1135" s="52"/>
      <c r="K1135" s="52"/>
      <c r="L1135" s="52"/>
      <c r="M1135" s="52"/>
      <c r="N1135" s="52"/>
      <c r="O1135" s="52"/>
      <c r="P1135" s="52"/>
      <c r="Q1135" s="52"/>
      <c r="R1135" s="52"/>
      <c r="S1135" s="52"/>
      <c r="T1135" s="52"/>
      <c r="U1135" s="52"/>
      <c r="V1135" s="52"/>
      <c r="W1135" s="52"/>
      <c r="X1135" s="52"/>
      <c r="Y1135" s="52"/>
      <c r="Z1135" s="52"/>
      <c r="AA1135" s="52"/>
      <c r="AB1135" s="52"/>
      <c r="AC1135" s="52"/>
      <c r="AD1135" s="52"/>
      <c r="AE1135" s="52"/>
      <c r="AF1135" s="52"/>
      <c r="AG1135" s="52"/>
      <c r="AH1135" s="52"/>
      <c r="AI1135" s="52"/>
      <c r="AJ1135" s="52"/>
      <c r="AK1135" s="52"/>
      <c r="AL1135" s="52"/>
      <c r="AM1135" s="52"/>
      <c r="AN1135" s="52"/>
      <c r="AO1135" s="52"/>
      <c r="AP1135" s="52"/>
      <c r="AQ1135" s="52"/>
      <c r="AR1135" s="52"/>
      <c r="AS1135" s="52"/>
      <c r="AT1135" s="52"/>
      <c r="AU1135" s="52"/>
      <c r="AV1135" s="52"/>
      <c r="AW1135" s="52"/>
    </row>
    <row r="1136" spans="1:49" x14ac:dyDescent="0.2">
      <c r="A1136" s="52"/>
      <c r="B1136" s="52"/>
      <c r="C1136" s="52"/>
      <c r="D1136" s="52"/>
      <c r="E1136" s="52"/>
      <c r="F1136" s="52"/>
      <c r="G1136" s="52"/>
      <c r="H1136" s="52"/>
      <c r="I1136" s="52"/>
      <c r="J1136" s="52"/>
      <c r="K1136" s="52"/>
      <c r="L1136" s="52"/>
      <c r="M1136" s="52"/>
      <c r="N1136" s="52"/>
      <c r="O1136" s="52"/>
      <c r="P1136" s="52"/>
      <c r="Q1136" s="52"/>
      <c r="R1136" s="52"/>
      <c r="S1136" s="52"/>
      <c r="T1136" s="52"/>
      <c r="U1136" s="52"/>
      <c r="V1136" s="52"/>
      <c r="W1136" s="52"/>
      <c r="X1136" s="52"/>
      <c r="Y1136" s="52"/>
      <c r="Z1136" s="52"/>
      <c r="AA1136" s="52"/>
      <c r="AB1136" s="52"/>
      <c r="AC1136" s="52"/>
      <c r="AD1136" s="52"/>
      <c r="AE1136" s="52"/>
      <c r="AF1136" s="52"/>
      <c r="AG1136" s="52"/>
      <c r="AH1136" s="52"/>
      <c r="AI1136" s="52"/>
      <c r="AJ1136" s="52"/>
      <c r="AK1136" s="52"/>
      <c r="AL1136" s="52"/>
      <c r="AM1136" s="52"/>
      <c r="AN1136" s="52"/>
      <c r="AO1136" s="52"/>
      <c r="AP1136" s="52"/>
      <c r="AQ1136" s="52"/>
      <c r="AR1136" s="52"/>
      <c r="AS1136" s="52"/>
      <c r="AT1136" s="52"/>
      <c r="AU1136" s="52"/>
      <c r="AV1136" s="52"/>
      <c r="AW1136" s="52"/>
    </row>
    <row r="1137" spans="1:49" x14ac:dyDescent="0.2">
      <c r="A1137" s="52"/>
      <c r="B1137" s="52"/>
      <c r="C1137" s="52"/>
      <c r="D1137" s="52"/>
      <c r="E1137" s="52"/>
      <c r="F1137" s="52"/>
      <c r="G1137" s="52"/>
      <c r="H1137" s="52"/>
      <c r="I1137" s="52"/>
      <c r="J1137" s="52"/>
      <c r="K1137" s="52"/>
      <c r="L1137" s="52"/>
      <c r="M1137" s="52"/>
      <c r="N1137" s="52"/>
      <c r="O1137" s="52"/>
      <c r="P1137" s="52"/>
      <c r="Q1137" s="52"/>
      <c r="R1137" s="52"/>
      <c r="S1137" s="52"/>
      <c r="T1137" s="52"/>
      <c r="U1137" s="52"/>
      <c r="V1137" s="52"/>
      <c r="W1137" s="52"/>
      <c r="X1137" s="52"/>
      <c r="Y1137" s="52"/>
      <c r="Z1137" s="52"/>
      <c r="AA1137" s="52"/>
      <c r="AB1137" s="52"/>
      <c r="AC1137" s="52"/>
      <c r="AD1137" s="52"/>
      <c r="AE1137" s="52"/>
      <c r="AF1137" s="52"/>
      <c r="AG1137" s="52"/>
      <c r="AH1137" s="52"/>
      <c r="AI1137" s="52"/>
      <c r="AJ1137" s="52"/>
      <c r="AK1137" s="52"/>
      <c r="AL1137" s="52"/>
      <c r="AM1137" s="52"/>
      <c r="AN1137" s="52"/>
      <c r="AO1137" s="52"/>
      <c r="AP1137" s="52"/>
      <c r="AQ1137" s="52"/>
      <c r="AR1137" s="52"/>
      <c r="AS1137" s="52"/>
      <c r="AT1137" s="52"/>
      <c r="AU1137" s="52"/>
      <c r="AV1137" s="52"/>
      <c r="AW1137" s="52"/>
    </row>
    <row r="1138" spans="1:49" x14ac:dyDescent="0.2">
      <c r="A1138" s="52"/>
      <c r="B1138" s="52"/>
      <c r="C1138" s="52"/>
      <c r="D1138" s="52"/>
      <c r="E1138" s="52"/>
      <c r="F1138" s="52"/>
      <c r="G1138" s="52"/>
      <c r="H1138" s="52"/>
      <c r="I1138" s="52"/>
      <c r="J1138" s="52"/>
      <c r="K1138" s="52"/>
      <c r="L1138" s="52"/>
      <c r="M1138" s="52"/>
      <c r="N1138" s="52"/>
      <c r="O1138" s="52"/>
      <c r="P1138" s="52"/>
      <c r="Q1138" s="52"/>
      <c r="R1138" s="52"/>
      <c r="S1138" s="52"/>
      <c r="T1138" s="52"/>
      <c r="U1138" s="52"/>
      <c r="V1138" s="52"/>
      <c r="W1138" s="52"/>
      <c r="X1138" s="52"/>
      <c r="Y1138" s="52"/>
      <c r="Z1138" s="52"/>
      <c r="AA1138" s="52"/>
      <c r="AB1138" s="52"/>
      <c r="AC1138" s="52"/>
      <c r="AD1138" s="52"/>
      <c r="AE1138" s="52"/>
      <c r="AF1138" s="52"/>
      <c r="AG1138" s="52"/>
      <c r="AH1138" s="52"/>
      <c r="AI1138" s="52"/>
      <c r="AJ1138" s="52"/>
      <c r="AK1138" s="52"/>
      <c r="AL1138" s="52"/>
      <c r="AM1138" s="52"/>
      <c r="AN1138" s="52"/>
      <c r="AO1138" s="52"/>
      <c r="AP1138" s="52"/>
      <c r="AQ1138" s="52"/>
      <c r="AR1138" s="52"/>
      <c r="AS1138" s="52"/>
      <c r="AT1138" s="52"/>
      <c r="AU1138" s="52"/>
      <c r="AV1138" s="52"/>
      <c r="AW1138" s="52"/>
    </row>
    <row r="1139" spans="1:49" x14ac:dyDescent="0.2">
      <c r="A1139" s="52"/>
      <c r="B1139" s="52"/>
      <c r="C1139" s="52"/>
      <c r="D1139" s="52"/>
      <c r="E1139" s="52"/>
      <c r="F1139" s="52"/>
      <c r="G1139" s="52"/>
      <c r="H1139" s="52"/>
      <c r="I1139" s="52"/>
      <c r="J1139" s="52"/>
      <c r="K1139" s="52"/>
      <c r="L1139" s="52"/>
      <c r="M1139" s="52"/>
      <c r="N1139" s="52"/>
      <c r="O1139" s="52"/>
      <c r="P1139" s="52"/>
      <c r="Q1139" s="52"/>
      <c r="R1139" s="52"/>
      <c r="S1139" s="52"/>
      <c r="T1139" s="52"/>
      <c r="U1139" s="52"/>
      <c r="V1139" s="52"/>
      <c r="W1139" s="52"/>
      <c r="X1139" s="52"/>
      <c r="Y1139" s="52"/>
      <c r="Z1139" s="52"/>
      <c r="AA1139" s="52"/>
      <c r="AB1139" s="52"/>
      <c r="AC1139" s="52"/>
      <c r="AD1139" s="52"/>
      <c r="AE1139" s="52"/>
      <c r="AF1139" s="52"/>
      <c r="AG1139" s="52"/>
      <c r="AH1139" s="52"/>
      <c r="AI1139" s="52"/>
      <c r="AJ1139" s="52"/>
      <c r="AK1139" s="52"/>
      <c r="AL1139" s="52"/>
      <c r="AM1139" s="52"/>
      <c r="AN1139" s="52"/>
      <c r="AO1139" s="52"/>
      <c r="AP1139" s="52"/>
      <c r="AQ1139" s="52"/>
      <c r="AR1139" s="52"/>
      <c r="AS1139" s="52"/>
      <c r="AT1139" s="52"/>
      <c r="AU1139" s="52"/>
      <c r="AV1139" s="52"/>
      <c r="AW1139" s="52"/>
    </row>
    <row r="1140" spans="1:49" x14ac:dyDescent="0.2">
      <c r="A1140" s="52"/>
      <c r="B1140" s="52"/>
      <c r="C1140" s="52"/>
      <c r="D1140" s="52"/>
      <c r="E1140" s="52"/>
      <c r="F1140" s="52"/>
      <c r="G1140" s="52"/>
      <c r="H1140" s="52"/>
      <c r="I1140" s="52"/>
      <c r="J1140" s="52"/>
      <c r="K1140" s="52"/>
      <c r="L1140" s="52"/>
      <c r="M1140" s="52"/>
      <c r="N1140" s="52"/>
      <c r="O1140" s="52"/>
      <c r="P1140" s="52"/>
      <c r="Q1140" s="52"/>
      <c r="R1140" s="52"/>
      <c r="S1140" s="52"/>
      <c r="T1140" s="52"/>
      <c r="U1140" s="52"/>
      <c r="V1140" s="52"/>
      <c r="W1140" s="52"/>
      <c r="X1140" s="52"/>
      <c r="Y1140" s="52"/>
      <c r="Z1140" s="52"/>
      <c r="AA1140" s="52"/>
      <c r="AB1140" s="52"/>
      <c r="AC1140" s="52"/>
      <c r="AD1140" s="52"/>
      <c r="AE1140" s="52"/>
      <c r="AF1140" s="52"/>
      <c r="AG1140" s="52"/>
      <c r="AH1140" s="52"/>
      <c r="AI1140" s="52"/>
      <c r="AJ1140" s="52"/>
      <c r="AK1140" s="52"/>
      <c r="AL1140" s="52"/>
      <c r="AM1140" s="52"/>
      <c r="AN1140" s="52"/>
      <c r="AO1140" s="52"/>
      <c r="AP1140" s="52"/>
      <c r="AQ1140" s="52"/>
      <c r="AR1140" s="52"/>
      <c r="AS1140" s="52"/>
      <c r="AT1140" s="52"/>
      <c r="AU1140" s="52"/>
      <c r="AV1140" s="52"/>
      <c r="AW1140" s="52"/>
    </row>
    <row r="1141" spans="1:49" x14ac:dyDescent="0.2">
      <c r="A1141" s="52"/>
      <c r="B1141" s="52"/>
      <c r="C1141" s="52"/>
      <c r="D1141" s="52"/>
      <c r="E1141" s="52"/>
      <c r="F1141" s="52"/>
      <c r="G1141" s="52"/>
      <c r="H1141" s="52"/>
      <c r="I1141" s="52"/>
      <c r="J1141" s="52"/>
      <c r="K1141" s="52"/>
      <c r="L1141" s="52"/>
      <c r="M1141" s="52"/>
      <c r="N1141" s="52"/>
      <c r="O1141" s="52"/>
      <c r="P1141" s="52"/>
      <c r="Q1141" s="52"/>
      <c r="R1141" s="52"/>
      <c r="S1141" s="52"/>
      <c r="T1141" s="52"/>
      <c r="U1141" s="52"/>
      <c r="V1141" s="52"/>
      <c r="W1141" s="52"/>
      <c r="X1141" s="52"/>
      <c r="Y1141" s="52"/>
      <c r="Z1141" s="52"/>
      <c r="AA1141" s="52"/>
      <c r="AB1141" s="52"/>
      <c r="AC1141" s="52"/>
      <c r="AD1141" s="52"/>
      <c r="AE1141" s="52"/>
      <c r="AF1141" s="52"/>
      <c r="AG1141" s="52"/>
      <c r="AH1141" s="52"/>
      <c r="AI1141" s="52"/>
      <c r="AJ1141" s="52"/>
      <c r="AK1141" s="52"/>
      <c r="AL1141" s="52"/>
      <c r="AM1141" s="52"/>
      <c r="AN1141" s="52"/>
      <c r="AO1141" s="52"/>
      <c r="AP1141" s="52"/>
      <c r="AQ1141" s="52"/>
      <c r="AR1141" s="52"/>
      <c r="AS1141" s="52"/>
      <c r="AT1141" s="52"/>
      <c r="AU1141" s="52"/>
      <c r="AV1141" s="52"/>
      <c r="AW1141" s="52"/>
    </row>
    <row r="1142" spans="1:49" x14ac:dyDescent="0.2">
      <c r="A1142" s="52"/>
      <c r="B1142" s="52"/>
      <c r="C1142" s="52"/>
      <c r="D1142" s="52"/>
      <c r="E1142" s="52"/>
      <c r="F1142" s="52"/>
      <c r="G1142" s="52"/>
      <c r="H1142" s="52"/>
      <c r="I1142" s="52"/>
      <c r="J1142" s="52"/>
      <c r="K1142" s="52"/>
      <c r="L1142" s="52"/>
      <c r="M1142" s="52"/>
      <c r="N1142" s="52"/>
      <c r="O1142" s="52"/>
      <c r="P1142" s="52"/>
      <c r="Q1142" s="52"/>
      <c r="R1142" s="52"/>
      <c r="S1142" s="52"/>
      <c r="T1142" s="52"/>
      <c r="U1142" s="52"/>
      <c r="V1142" s="52"/>
      <c r="W1142" s="52"/>
      <c r="X1142" s="52"/>
      <c r="Y1142" s="52"/>
      <c r="Z1142" s="52"/>
      <c r="AA1142" s="52"/>
      <c r="AB1142" s="52"/>
      <c r="AC1142" s="52"/>
      <c r="AD1142" s="52"/>
      <c r="AE1142" s="52"/>
      <c r="AF1142" s="52"/>
      <c r="AG1142" s="52"/>
      <c r="AH1142" s="52"/>
      <c r="AI1142" s="52"/>
      <c r="AJ1142" s="52"/>
      <c r="AK1142" s="52"/>
      <c r="AL1142" s="52"/>
      <c r="AM1142" s="52"/>
      <c r="AN1142" s="52"/>
      <c r="AO1142" s="52"/>
      <c r="AP1142" s="52"/>
      <c r="AQ1142" s="52"/>
      <c r="AR1142" s="52"/>
      <c r="AS1142" s="52"/>
      <c r="AT1142" s="52"/>
      <c r="AU1142" s="52"/>
      <c r="AV1142" s="52"/>
      <c r="AW1142" s="52"/>
    </row>
    <row r="1143" spans="1:49" x14ac:dyDescent="0.2">
      <c r="A1143" s="52"/>
      <c r="B1143" s="52"/>
      <c r="C1143" s="52"/>
      <c r="D1143" s="52"/>
      <c r="E1143" s="52"/>
      <c r="F1143" s="52"/>
      <c r="G1143" s="52"/>
      <c r="H1143" s="52"/>
      <c r="I1143" s="52"/>
      <c r="J1143" s="52"/>
      <c r="K1143" s="52"/>
      <c r="L1143" s="52"/>
      <c r="M1143" s="52"/>
      <c r="N1143" s="52"/>
      <c r="O1143" s="52"/>
      <c r="P1143" s="52"/>
      <c r="Q1143" s="52"/>
      <c r="R1143" s="52"/>
      <c r="S1143" s="52"/>
      <c r="T1143" s="52"/>
      <c r="U1143" s="52"/>
      <c r="V1143" s="52"/>
      <c r="W1143" s="52"/>
      <c r="X1143" s="52"/>
      <c r="Y1143" s="52"/>
      <c r="Z1143" s="52"/>
      <c r="AA1143" s="52"/>
      <c r="AB1143" s="52"/>
      <c r="AC1143" s="52"/>
      <c r="AD1143" s="52"/>
      <c r="AE1143" s="52"/>
      <c r="AF1143" s="52"/>
      <c r="AG1143" s="52"/>
      <c r="AH1143" s="52"/>
      <c r="AI1143" s="52"/>
      <c r="AJ1143" s="52"/>
      <c r="AK1143" s="52"/>
      <c r="AL1143" s="52"/>
      <c r="AM1143" s="52"/>
      <c r="AN1143" s="52"/>
      <c r="AO1143" s="52"/>
      <c r="AP1143" s="52"/>
      <c r="AQ1143" s="52"/>
      <c r="AR1143" s="52"/>
      <c r="AS1143" s="52"/>
      <c r="AT1143" s="52"/>
      <c r="AU1143" s="52"/>
      <c r="AV1143" s="52"/>
      <c r="AW1143" s="52"/>
    </row>
    <row r="1144" spans="1:49" x14ac:dyDescent="0.2">
      <c r="A1144" s="52"/>
      <c r="B1144" s="52"/>
      <c r="C1144" s="52"/>
      <c r="D1144" s="52"/>
      <c r="E1144" s="52"/>
      <c r="F1144" s="52"/>
      <c r="G1144" s="52"/>
      <c r="H1144" s="52"/>
      <c r="I1144" s="52"/>
      <c r="J1144" s="52"/>
      <c r="K1144" s="52"/>
      <c r="L1144" s="52"/>
      <c r="M1144" s="52"/>
      <c r="N1144" s="52"/>
      <c r="O1144" s="52"/>
      <c r="P1144" s="52"/>
      <c r="Q1144" s="52"/>
      <c r="R1144" s="52"/>
      <c r="S1144" s="52"/>
      <c r="T1144" s="52"/>
      <c r="U1144" s="52"/>
      <c r="V1144" s="52"/>
      <c r="W1144" s="52"/>
      <c r="X1144" s="52"/>
      <c r="Y1144" s="52"/>
      <c r="Z1144" s="52"/>
      <c r="AA1144" s="52"/>
      <c r="AB1144" s="52"/>
      <c r="AC1144" s="52"/>
      <c r="AD1144" s="52"/>
      <c r="AE1144" s="52"/>
      <c r="AF1144" s="52"/>
      <c r="AG1144" s="52"/>
      <c r="AH1144" s="52"/>
      <c r="AI1144" s="52"/>
      <c r="AJ1144" s="52"/>
      <c r="AK1144" s="52"/>
      <c r="AL1144" s="52"/>
      <c r="AM1144" s="52"/>
      <c r="AN1144" s="52"/>
      <c r="AO1144" s="52"/>
      <c r="AP1144" s="52"/>
      <c r="AQ1144" s="52"/>
      <c r="AR1144" s="52"/>
      <c r="AS1144" s="52"/>
      <c r="AT1144" s="52"/>
      <c r="AU1144" s="52"/>
      <c r="AV1144" s="52"/>
      <c r="AW1144" s="52"/>
    </row>
    <row r="1145" spans="1:49" x14ac:dyDescent="0.2">
      <c r="A1145" s="52"/>
      <c r="B1145" s="52"/>
      <c r="C1145" s="52"/>
      <c r="D1145" s="52"/>
      <c r="E1145" s="52"/>
      <c r="F1145" s="52"/>
      <c r="G1145" s="52"/>
      <c r="H1145" s="52"/>
      <c r="I1145" s="52"/>
      <c r="J1145" s="52"/>
      <c r="K1145" s="52"/>
      <c r="L1145" s="52"/>
      <c r="M1145" s="52"/>
      <c r="N1145" s="52"/>
      <c r="O1145" s="52"/>
      <c r="P1145" s="52"/>
      <c r="Q1145" s="52"/>
      <c r="R1145" s="52"/>
      <c r="S1145" s="52"/>
      <c r="T1145" s="52"/>
      <c r="U1145" s="52"/>
      <c r="V1145" s="52"/>
      <c r="W1145" s="52"/>
      <c r="X1145" s="52"/>
      <c r="Y1145" s="52"/>
      <c r="Z1145" s="52"/>
      <c r="AA1145" s="52"/>
      <c r="AB1145" s="52"/>
      <c r="AC1145" s="52"/>
      <c r="AD1145" s="52"/>
      <c r="AE1145" s="52"/>
      <c r="AF1145" s="52"/>
      <c r="AG1145" s="52"/>
      <c r="AH1145" s="52"/>
      <c r="AI1145" s="52"/>
      <c r="AJ1145" s="52"/>
      <c r="AK1145" s="52"/>
      <c r="AL1145" s="52"/>
      <c r="AM1145" s="52"/>
      <c r="AN1145" s="52"/>
      <c r="AO1145" s="52"/>
      <c r="AP1145" s="52"/>
      <c r="AQ1145" s="52"/>
      <c r="AR1145" s="52"/>
      <c r="AS1145" s="52"/>
      <c r="AT1145" s="52"/>
      <c r="AU1145" s="52"/>
      <c r="AV1145" s="52"/>
      <c r="AW1145" s="52"/>
    </row>
    <row r="1146" spans="1:49" x14ac:dyDescent="0.2">
      <c r="A1146" s="52"/>
      <c r="B1146" s="52"/>
      <c r="C1146" s="52"/>
      <c r="D1146" s="52"/>
      <c r="E1146" s="52"/>
      <c r="F1146" s="52"/>
      <c r="G1146" s="52"/>
      <c r="H1146" s="52"/>
      <c r="I1146" s="52"/>
      <c r="J1146" s="52"/>
      <c r="K1146" s="52"/>
      <c r="L1146" s="52"/>
      <c r="M1146" s="52"/>
      <c r="N1146" s="52"/>
      <c r="O1146" s="52"/>
      <c r="P1146" s="52"/>
      <c r="Q1146" s="52"/>
      <c r="R1146" s="52"/>
      <c r="S1146" s="52"/>
      <c r="T1146" s="52"/>
      <c r="U1146" s="52"/>
      <c r="V1146" s="52"/>
      <c r="W1146" s="52"/>
      <c r="X1146" s="52"/>
      <c r="Y1146" s="52"/>
      <c r="Z1146" s="52"/>
      <c r="AA1146" s="52"/>
      <c r="AB1146" s="52"/>
      <c r="AC1146" s="52"/>
      <c r="AD1146" s="52"/>
      <c r="AE1146" s="52"/>
      <c r="AF1146" s="52"/>
      <c r="AG1146" s="52"/>
      <c r="AH1146" s="52"/>
      <c r="AI1146" s="52"/>
      <c r="AJ1146" s="52"/>
      <c r="AK1146" s="52"/>
      <c r="AL1146" s="52"/>
      <c r="AM1146" s="52"/>
      <c r="AN1146" s="52"/>
      <c r="AO1146" s="52"/>
      <c r="AP1146" s="52"/>
      <c r="AQ1146" s="52"/>
      <c r="AR1146" s="52"/>
      <c r="AS1146" s="52"/>
      <c r="AT1146" s="52"/>
      <c r="AU1146" s="52"/>
      <c r="AV1146" s="52"/>
      <c r="AW1146" s="52"/>
    </row>
    <row r="1147" spans="1:49" x14ac:dyDescent="0.2">
      <c r="A1147" s="52"/>
      <c r="B1147" s="52"/>
      <c r="C1147" s="52"/>
      <c r="D1147" s="52"/>
      <c r="E1147" s="52"/>
      <c r="F1147" s="52"/>
      <c r="G1147" s="52"/>
      <c r="H1147" s="52"/>
      <c r="I1147" s="52"/>
      <c r="J1147" s="52"/>
      <c r="K1147" s="52"/>
      <c r="L1147" s="52"/>
      <c r="M1147" s="52"/>
      <c r="N1147" s="52"/>
      <c r="O1147" s="52"/>
      <c r="P1147" s="52"/>
      <c r="Q1147" s="52"/>
      <c r="R1147" s="52"/>
      <c r="S1147" s="52"/>
      <c r="T1147" s="52"/>
      <c r="U1147" s="52"/>
      <c r="V1147" s="52"/>
      <c r="W1147" s="52"/>
      <c r="X1147" s="52"/>
      <c r="Y1147" s="52"/>
      <c r="Z1147" s="52"/>
      <c r="AA1147" s="52"/>
      <c r="AB1147" s="52"/>
      <c r="AC1147" s="52"/>
      <c r="AD1147" s="52"/>
      <c r="AE1147" s="52"/>
      <c r="AF1147" s="52"/>
      <c r="AG1147" s="52"/>
      <c r="AH1147" s="52"/>
      <c r="AI1147" s="52"/>
      <c r="AJ1147" s="52"/>
      <c r="AK1147" s="52"/>
      <c r="AL1147" s="52"/>
      <c r="AM1147" s="52"/>
      <c r="AN1147" s="52"/>
      <c r="AO1147" s="52"/>
      <c r="AP1147" s="52"/>
      <c r="AQ1147" s="52"/>
      <c r="AR1147" s="52"/>
      <c r="AS1147" s="52"/>
      <c r="AT1147" s="52"/>
      <c r="AU1147" s="52"/>
      <c r="AV1147" s="52"/>
      <c r="AW1147" s="52"/>
    </row>
    <row r="1148" spans="1:49" x14ac:dyDescent="0.2">
      <c r="A1148" s="52"/>
      <c r="B1148" s="52"/>
      <c r="C1148" s="52"/>
      <c r="D1148" s="52"/>
      <c r="E1148" s="52"/>
      <c r="F1148" s="52"/>
      <c r="G1148" s="52"/>
      <c r="H1148" s="52"/>
      <c r="I1148" s="52"/>
      <c r="J1148" s="52"/>
      <c r="K1148" s="52"/>
      <c r="L1148" s="52"/>
      <c r="M1148" s="52"/>
      <c r="N1148" s="52"/>
      <c r="O1148" s="52"/>
      <c r="P1148" s="52"/>
      <c r="Q1148" s="52"/>
      <c r="R1148" s="52"/>
      <c r="S1148" s="52"/>
      <c r="T1148" s="52"/>
      <c r="U1148" s="52"/>
      <c r="V1148" s="52"/>
      <c r="W1148" s="52"/>
      <c r="X1148" s="52"/>
      <c r="Y1148" s="52"/>
      <c r="Z1148" s="52"/>
      <c r="AA1148" s="52"/>
      <c r="AB1148" s="52"/>
      <c r="AC1148" s="52"/>
      <c r="AD1148" s="52"/>
      <c r="AE1148" s="52"/>
      <c r="AF1148" s="52"/>
      <c r="AG1148" s="52"/>
      <c r="AH1148" s="52"/>
      <c r="AI1148" s="52"/>
      <c r="AJ1148" s="52"/>
      <c r="AK1148" s="52"/>
      <c r="AL1148" s="52"/>
      <c r="AM1148" s="52"/>
      <c r="AN1148" s="52"/>
      <c r="AO1148" s="52"/>
      <c r="AP1148" s="52"/>
      <c r="AQ1148" s="52"/>
      <c r="AR1148" s="52"/>
      <c r="AS1148" s="52"/>
      <c r="AT1148" s="52"/>
      <c r="AU1148" s="52"/>
      <c r="AV1148" s="52"/>
      <c r="AW1148" s="52"/>
    </row>
    <row r="1149" spans="1:49" x14ac:dyDescent="0.2">
      <c r="A1149" s="52"/>
      <c r="B1149" s="52"/>
      <c r="C1149" s="52"/>
      <c r="D1149" s="52"/>
      <c r="E1149" s="52"/>
      <c r="F1149" s="52"/>
      <c r="G1149" s="52"/>
      <c r="H1149" s="52"/>
      <c r="I1149" s="52"/>
      <c r="J1149" s="52"/>
      <c r="K1149" s="52"/>
      <c r="L1149" s="52"/>
      <c r="M1149" s="52"/>
      <c r="N1149" s="52"/>
      <c r="O1149" s="52"/>
      <c r="P1149" s="52"/>
      <c r="Q1149" s="52"/>
      <c r="R1149" s="52"/>
      <c r="S1149" s="52"/>
      <c r="T1149" s="52"/>
      <c r="U1149" s="52"/>
      <c r="V1149" s="52"/>
      <c r="W1149" s="52"/>
      <c r="X1149" s="52"/>
      <c r="Y1149" s="52"/>
      <c r="Z1149" s="52"/>
      <c r="AA1149" s="52"/>
      <c r="AB1149" s="52"/>
      <c r="AC1149" s="52"/>
      <c r="AD1149" s="52"/>
      <c r="AE1149" s="52"/>
      <c r="AF1149" s="52"/>
      <c r="AG1149" s="52"/>
      <c r="AH1149" s="52"/>
      <c r="AI1149" s="52"/>
      <c r="AJ1149" s="52"/>
      <c r="AK1149" s="52"/>
      <c r="AL1149" s="52"/>
      <c r="AM1149" s="52"/>
      <c r="AN1149" s="52"/>
      <c r="AO1149" s="52"/>
      <c r="AP1149" s="52"/>
      <c r="AQ1149" s="52"/>
      <c r="AR1149" s="52"/>
      <c r="AS1149" s="52"/>
      <c r="AT1149" s="52"/>
      <c r="AU1149" s="52"/>
      <c r="AV1149" s="52"/>
      <c r="AW1149" s="52"/>
    </row>
    <row r="1150" spans="1:49" x14ac:dyDescent="0.2">
      <c r="A1150" s="52"/>
      <c r="B1150" s="52"/>
      <c r="C1150" s="52"/>
      <c r="D1150" s="52"/>
      <c r="E1150" s="52"/>
      <c r="F1150" s="52"/>
      <c r="G1150" s="52"/>
      <c r="H1150" s="52"/>
      <c r="I1150" s="52"/>
      <c r="J1150" s="52"/>
      <c r="K1150" s="52"/>
      <c r="L1150" s="52"/>
      <c r="M1150" s="52"/>
      <c r="N1150" s="52"/>
      <c r="O1150" s="52"/>
      <c r="P1150" s="52"/>
      <c r="Q1150" s="52"/>
      <c r="R1150" s="52"/>
      <c r="S1150" s="52"/>
      <c r="T1150" s="52"/>
      <c r="U1150" s="52"/>
      <c r="V1150" s="52"/>
      <c r="W1150" s="52"/>
      <c r="X1150" s="52"/>
      <c r="Y1150" s="52"/>
      <c r="Z1150" s="52"/>
      <c r="AA1150" s="52"/>
      <c r="AB1150" s="52"/>
      <c r="AC1150" s="52"/>
      <c r="AD1150" s="52"/>
      <c r="AE1150" s="52"/>
      <c r="AF1150" s="52"/>
      <c r="AG1150" s="52"/>
      <c r="AH1150" s="52"/>
      <c r="AI1150" s="52"/>
      <c r="AJ1150" s="52"/>
      <c r="AK1150" s="52"/>
      <c r="AL1150" s="52"/>
      <c r="AM1150" s="52"/>
      <c r="AN1150" s="52"/>
      <c r="AO1150" s="52"/>
      <c r="AP1150" s="52"/>
      <c r="AQ1150" s="52"/>
      <c r="AR1150" s="52"/>
      <c r="AS1150" s="52"/>
      <c r="AT1150" s="52"/>
      <c r="AU1150" s="52"/>
      <c r="AV1150" s="52"/>
      <c r="AW1150" s="52"/>
    </row>
    <row r="1151" spans="1:49" x14ac:dyDescent="0.2">
      <c r="A1151" s="52"/>
      <c r="B1151" s="52"/>
      <c r="C1151" s="52"/>
      <c r="D1151" s="52"/>
      <c r="E1151" s="52"/>
      <c r="F1151" s="52"/>
      <c r="G1151" s="52"/>
      <c r="H1151" s="52"/>
      <c r="I1151" s="52"/>
      <c r="J1151" s="52"/>
      <c r="K1151" s="52"/>
      <c r="L1151" s="52"/>
      <c r="M1151" s="52"/>
      <c r="N1151" s="52"/>
      <c r="O1151" s="52"/>
      <c r="P1151" s="52"/>
      <c r="Q1151" s="52"/>
      <c r="R1151" s="52"/>
      <c r="S1151" s="52"/>
      <c r="T1151" s="52"/>
      <c r="U1151" s="52"/>
      <c r="V1151" s="52"/>
      <c r="W1151" s="52"/>
      <c r="X1151" s="52"/>
      <c r="Y1151" s="52"/>
      <c r="Z1151" s="52"/>
      <c r="AA1151" s="52"/>
      <c r="AB1151" s="52"/>
      <c r="AC1151" s="52"/>
      <c r="AD1151" s="52"/>
      <c r="AE1151" s="52"/>
      <c r="AF1151" s="52"/>
      <c r="AG1151" s="52"/>
      <c r="AH1151" s="52"/>
      <c r="AI1151" s="52"/>
      <c r="AJ1151" s="52"/>
      <c r="AK1151" s="52"/>
      <c r="AL1151" s="52"/>
      <c r="AM1151" s="52"/>
      <c r="AN1151" s="52"/>
      <c r="AO1151" s="52"/>
      <c r="AP1151" s="52"/>
      <c r="AQ1151" s="52"/>
      <c r="AR1151" s="52"/>
      <c r="AS1151" s="52"/>
      <c r="AT1151" s="52"/>
      <c r="AU1151" s="52"/>
      <c r="AV1151" s="52"/>
      <c r="AW1151" s="52"/>
    </row>
    <row r="1152" spans="1:49" x14ac:dyDescent="0.2">
      <c r="A1152" s="52"/>
      <c r="B1152" s="52"/>
      <c r="C1152" s="52"/>
      <c r="D1152" s="52"/>
      <c r="E1152" s="52"/>
      <c r="F1152" s="52"/>
      <c r="G1152" s="52"/>
      <c r="H1152" s="52"/>
      <c r="I1152" s="52"/>
      <c r="J1152" s="52"/>
      <c r="K1152" s="52"/>
      <c r="L1152" s="52"/>
      <c r="M1152" s="52"/>
      <c r="N1152" s="52"/>
      <c r="O1152" s="52"/>
      <c r="P1152" s="52"/>
      <c r="Q1152" s="52"/>
      <c r="R1152" s="52"/>
      <c r="S1152" s="52"/>
      <c r="T1152" s="52"/>
      <c r="U1152" s="52"/>
      <c r="V1152" s="52"/>
      <c r="W1152" s="52"/>
      <c r="X1152" s="52"/>
      <c r="Y1152" s="52"/>
      <c r="Z1152" s="52"/>
      <c r="AA1152" s="52"/>
      <c r="AB1152" s="52"/>
      <c r="AC1152" s="52"/>
      <c r="AD1152" s="52"/>
      <c r="AE1152" s="52"/>
      <c r="AF1152" s="52"/>
      <c r="AG1152" s="52"/>
      <c r="AH1152" s="52"/>
      <c r="AI1152" s="52"/>
      <c r="AJ1152" s="52"/>
      <c r="AK1152" s="52"/>
      <c r="AL1152" s="52"/>
      <c r="AM1152" s="52"/>
      <c r="AN1152" s="52"/>
      <c r="AO1152" s="52"/>
      <c r="AP1152" s="52"/>
      <c r="AQ1152" s="52"/>
      <c r="AR1152" s="52"/>
      <c r="AS1152" s="52"/>
      <c r="AT1152" s="52"/>
      <c r="AU1152" s="52"/>
      <c r="AV1152" s="52"/>
      <c r="AW1152" s="52"/>
    </row>
    <row r="1153" spans="1:49" x14ac:dyDescent="0.2">
      <c r="A1153" s="52"/>
      <c r="B1153" s="52"/>
      <c r="C1153" s="52"/>
      <c r="D1153" s="52"/>
      <c r="E1153" s="52"/>
      <c r="F1153" s="52"/>
      <c r="G1153" s="52"/>
      <c r="H1153" s="52"/>
      <c r="I1153" s="52"/>
      <c r="J1153" s="52"/>
      <c r="K1153" s="52"/>
      <c r="L1153" s="52"/>
      <c r="M1153" s="52"/>
      <c r="N1153" s="52"/>
      <c r="O1153" s="52"/>
      <c r="P1153" s="52"/>
      <c r="Q1153" s="52"/>
      <c r="R1153" s="52"/>
      <c r="S1153" s="52"/>
      <c r="T1153" s="52"/>
      <c r="U1153" s="52"/>
      <c r="V1153" s="52"/>
      <c r="W1153" s="52"/>
      <c r="X1153" s="52"/>
      <c r="Y1153" s="52"/>
      <c r="Z1153" s="52"/>
      <c r="AA1153" s="52"/>
      <c r="AB1153" s="52"/>
      <c r="AC1153" s="52"/>
      <c r="AD1153" s="52"/>
      <c r="AE1153" s="52"/>
      <c r="AF1153" s="52"/>
      <c r="AG1153" s="52"/>
      <c r="AH1153" s="52"/>
      <c r="AI1153" s="52"/>
      <c r="AJ1153" s="52"/>
      <c r="AK1153" s="52"/>
      <c r="AL1153" s="52"/>
      <c r="AM1153" s="52"/>
      <c r="AN1153" s="52"/>
      <c r="AO1153" s="52"/>
      <c r="AP1153" s="52"/>
      <c r="AQ1153" s="52"/>
      <c r="AR1153" s="52"/>
      <c r="AS1153" s="52"/>
      <c r="AT1153" s="52"/>
      <c r="AU1153" s="52"/>
      <c r="AV1153" s="52"/>
      <c r="AW1153" s="52"/>
    </row>
    <row r="1154" spans="1:49" x14ac:dyDescent="0.2">
      <c r="A1154" s="52"/>
      <c r="B1154" s="52"/>
      <c r="C1154" s="52"/>
      <c r="D1154" s="52"/>
      <c r="E1154" s="52"/>
      <c r="F1154" s="52"/>
      <c r="G1154" s="52"/>
      <c r="H1154" s="52"/>
      <c r="I1154" s="52"/>
      <c r="J1154" s="52"/>
      <c r="K1154" s="52"/>
      <c r="L1154" s="52"/>
      <c r="M1154" s="52"/>
      <c r="N1154" s="52"/>
      <c r="O1154" s="52"/>
      <c r="P1154" s="52"/>
      <c r="Q1154" s="52"/>
      <c r="R1154" s="52"/>
      <c r="S1154" s="52"/>
      <c r="T1154" s="52"/>
      <c r="U1154" s="52"/>
      <c r="V1154" s="52"/>
      <c r="W1154" s="52"/>
      <c r="X1154" s="52"/>
      <c r="Y1154" s="52"/>
      <c r="Z1154" s="52"/>
      <c r="AA1154" s="52"/>
      <c r="AB1154" s="52"/>
      <c r="AC1154" s="52"/>
      <c r="AD1154" s="52"/>
      <c r="AE1154" s="52"/>
      <c r="AF1154" s="52"/>
      <c r="AG1154" s="52"/>
      <c r="AH1154" s="52"/>
      <c r="AI1154" s="52"/>
      <c r="AJ1154" s="52"/>
      <c r="AK1154" s="52"/>
      <c r="AL1154" s="52"/>
      <c r="AM1154" s="52"/>
      <c r="AN1154" s="52"/>
      <c r="AO1154" s="52"/>
      <c r="AP1154" s="52"/>
      <c r="AQ1154" s="52"/>
      <c r="AR1154" s="52"/>
      <c r="AS1154" s="52"/>
      <c r="AT1154" s="52"/>
      <c r="AU1154" s="52"/>
      <c r="AV1154" s="52"/>
      <c r="AW1154" s="52"/>
    </row>
    <row r="1155" spans="1:49" x14ac:dyDescent="0.2">
      <c r="A1155" s="52"/>
      <c r="B1155" s="52"/>
      <c r="C1155" s="52"/>
      <c r="D1155" s="52"/>
      <c r="E1155" s="52"/>
      <c r="F1155" s="52"/>
      <c r="G1155" s="52"/>
      <c r="H1155" s="52"/>
      <c r="I1155" s="52"/>
      <c r="J1155" s="52"/>
      <c r="K1155" s="52"/>
      <c r="L1155" s="52"/>
      <c r="M1155" s="52"/>
      <c r="N1155" s="52"/>
      <c r="O1155" s="52"/>
      <c r="P1155" s="52"/>
      <c r="Q1155" s="52"/>
      <c r="R1155" s="52"/>
      <c r="S1155" s="52"/>
      <c r="T1155" s="52"/>
      <c r="U1155" s="52"/>
      <c r="V1155" s="52"/>
      <c r="W1155" s="52"/>
      <c r="X1155" s="52"/>
      <c r="Y1155" s="52"/>
      <c r="Z1155" s="52"/>
      <c r="AA1155" s="52"/>
      <c r="AB1155" s="52"/>
      <c r="AC1155" s="52"/>
      <c r="AD1155" s="52"/>
      <c r="AE1155" s="52"/>
      <c r="AF1155" s="52"/>
      <c r="AG1155" s="52"/>
      <c r="AH1155" s="52"/>
      <c r="AI1155" s="52"/>
      <c r="AJ1155" s="52"/>
      <c r="AK1155" s="52"/>
      <c r="AL1155" s="52"/>
      <c r="AM1155" s="52"/>
      <c r="AN1155" s="52"/>
      <c r="AO1155" s="52"/>
      <c r="AP1155" s="52"/>
      <c r="AQ1155" s="52"/>
      <c r="AR1155" s="52"/>
      <c r="AS1155" s="52"/>
      <c r="AT1155" s="52"/>
      <c r="AU1155" s="52"/>
      <c r="AV1155" s="52"/>
      <c r="AW1155" s="52"/>
    </row>
    <row r="1156" spans="1:49" x14ac:dyDescent="0.2">
      <c r="A1156" s="52"/>
      <c r="B1156" s="52"/>
      <c r="C1156" s="52"/>
      <c r="D1156" s="52"/>
      <c r="E1156" s="52"/>
      <c r="F1156" s="52"/>
      <c r="G1156" s="52"/>
      <c r="H1156" s="52"/>
      <c r="I1156" s="52"/>
      <c r="J1156" s="52"/>
      <c r="K1156" s="52"/>
      <c r="L1156" s="52"/>
      <c r="M1156" s="52"/>
      <c r="N1156" s="52"/>
      <c r="O1156" s="52"/>
      <c r="P1156" s="52"/>
      <c r="Q1156" s="52"/>
      <c r="R1156" s="52"/>
      <c r="S1156" s="52"/>
      <c r="T1156" s="52"/>
      <c r="U1156" s="52"/>
      <c r="V1156" s="52"/>
      <c r="W1156" s="52"/>
      <c r="X1156" s="52"/>
      <c r="Y1156" s="52"/>
      <c r="Z1156" s="52"/>
      <c r="AA1156" s="52"/>
      <c r="AB1156" s="52"/>
      <c r="AC1156" s="52"/>
      <c r="AD1156" s="52"/>
      <c r="AE1156" s="52"/>
      <c r="AF1156" s="52"/>
      <c r="AG1156" s="52"/>
      <c r="AH1156" s="52"/>
      <c r="AI1156" s="52"/>
      <c r="AJ1156" s="52"/>
      <c r="AK1156" s="52"/>
      <c r="AL1156" s="52"/>
      <c r="AM1156" s="52"/>
      <c r="AN1156" s="52"/>
      <c r="AO1156" s="52"/>
      <c r="AP1156" s="52"/>
      <c r="AQ1156" s="52"/>
      <c r="AR1156" s="52"/>
      <c r="AS1156" s="52"/>
      <c r="AT1156" s="52"/>
      <c r="AU1156" s="52"/>
      <c r="AV1156" s="52"/>
      <c r="AW1156" s="52"/>
    </row>
    <row r="1157" spans="1:49" x14ac:dyDescent="0.2">
      <c r="A1157" s="52"/>
      <c r="B1157" s="52"/>
      <c r="C1157" s="52"/>
      <c r="D1157" s="52"/>
      <c r="E1157" s="52"/>
      <c r="F1157" s="52"/>
      <c r="G1157" s="52"/>
      <c r="H1157" s="52"/>
      <c r="I1157" s="52"/>
      <c r="J1157" s="52"/>
      <c r="K1157" s="52"/>
      <c r="L1157" s="52"/>
      <c r="M1157" s="52"/>
      <c r="N1157" s="52"/>
      <c r="O1157" s="52"/>
      <c r="P1157" s="52"/>
      <c r="Q1157" s="52"/>
      <c r="R1157" s="52"/>
      <c r="S1157" s="52"/>
      <c r="T1157" s="52"/>
      <c r="U1157" s="52"/>
      <c r="V1157" s="52"/>
      <c r="W1157" s="52"/>
      <c r="X1157" s="52"/>
      <c r="Y1157" s="52"/>
      <c r="Z1157" s="52"/>
      <c r="AA1157" s="52"/>
      <c r="AB1157" s="52"/>
      <c r="AC1157" s="52"/>
      <c r="AD1157" s="52"/>
      <c r="AE1157" s="52"/>
      <c r="AF1157" s="52"/>
      <c r="AG1157" s="52"/>
      <c r="AH1157" s="52"/>
      <c r="AI1157" s="52"/>
      <c r="AJ1157" s="52"/>
      <c r="AK1157" s="52"/>
      <c r="AL1157" s="52"/>
      <c r="AM1157" s="52"/>
      <c r="AN1157" s="52"/>
      <c r="AO1157" s="52"/>
      <c r="AP1157" s="52"/>
      <c r="AQ1157" s="52"/>
      <c r="AR1157" s="52"/>
      <c r="AS1157" s="52"/>
      <c r="AT1157" s="52"/>
      <c r="AU1157" s="52"/>
      <c r="AV1157" s="52"/>
      <c r="AW1157" s="52"/>
    </row>
    <row r="1158" spans="1:49" x14ac:dyDescent="0.2">
      <c r="A1158" s="52"/>
      <c r="B1158" s="52"/>
      <c r="C1158" s="52"/>
      <c r="D1158" s="52"/>
      <c r="E1158" s="52"/>
      <c r="F1158" s="52"/>
      <c r="G1158" s="52"/>
      <c r="H1158" s="52"/>
      <c r="I1158" s="52"/>
      <c r="J1158" s="52"/>
      <c r="K1158" s="52"/>
      <c r="L1158" s="52"/>
      <c r="M1158" s="52"/>
      <c r="N1158" s="52"/>
      <c r="O1158" s="52"/>
      <c r="P1158" s="52"/>
      <c r="Q1158" s="52"/>
      <c r="R1158" s="52"/>
      <c r="S1158" s="52"/>
      <c r="T1158" s="52"/>
      <c r="U1158" s="52"/>
      <c r="V1158" s="52"/>
      <c r="W1158" s="52"/>
      <c r="X1158" s="52"/>
      <c r="Y1158" s="52"/>
      <c r="Z1158" s="52"/>
      <c r="AA1158" s="52"/>
      <c r="AB1158" s="52"/>
      <c r="AC1158" s="52"/>
      <c r="AD1158" s="52"/>
      <c r="AE1158" s="52"/>
      <c r="AF1158" s="52"/>
      <c r="AG1158" s="52"/>
      <c r="AH1158" s="52"/>
      <c r="AI1158" s="52"/>
      <c r="AJ1158" s="52"/>
      <c r="AK1158" s="52"/>
      <c r="AL1158" s="52"/>
      <c r="AM1158" s="52"/>
      <c r="AN1158" s="52"/>
      <c r="AO1158" s="52"/>
      <c r="AP1158" s="52"/>
      <c r="AQ1158" s="52"/>
      <c r="AR1158" s="52"/>
      <c r="AS1158" s="52"/>
      <c r="AT1158" s="52"/>
      <c r="AU1158" s="52"/>
      <c r="AV1158" s="52"/>
      <c r="AW1158" s="52"/>
    </row>
    <row r="1159" spans="1:49" x14ac:dyDescent="0.2">
      <c r="A1159" s="52"/>
      <c r="B1159" s="52"/>
      <c r="C1159" s="52"/>
      <c r="D1159" s="52"/>
      <c r="E1159" s="52"/>
      <c r="F1159" s="52"/>
      <c r="G1159" s="52"/>
      <c r="H1159" s="52"/>
      <c r="I1159" s="52"/>
      <c r="J1159" s="52"/>
      <c r="K1159" s="52"/>
      <c r="L1159" s="52"/>
      <c r="M1159" s="52"/>
      <c r="N1159" s="52"/>
      <c r="O1159" s="52"/>
      <c r="P1159" s="52"/>
      <c r="Q1159" s="52"/>
      <c r="R1159" s="52"/>
      <c r="S1159" s="52"/>
      <c r="T1159" s="52"/>
      <c r="U1159" s="52"/>
      <c r="V1159" s="52"/>
      <c r="W1159" s="52"/>
      <c r="X1159" s="52"/>
      <c r="Y1159" s="52"/>
      <c r="Z1159" s="52"/>
      <c r="AA1159" s="52"/>
      <c r="AB1159" s="52"/>
      <c r="AC1159" s="52"/>
      <c r="AD1159" s="52"/>
      <c r="AE1159" s="52"/>
      <c r="AF1159" s="52"/>
      <c r="AG1159" s="52"/>
      <c r="AH1159" s="52"/>
      <c r="AI1159" s="52"/>
      <c r="AJ1159" s="52"/>
      <c r="AK1159" s="52"/>
      <c r="AL1159" s="52"/>
      <c r="AM1159" s="52"/>
      <c r="AN1159" s="52"/>
      <c r="AO1159" s="52"/>
      <c r="AP1159" s="52"/>
      <c r="AQ1159" s="52"/>
      <c r="AR1159" s="52"/>
      <c r="AS1159" s="52"/>
      <c r="AT1159" s="52"/>
      <c r="AU1159" s="52"/>
      <c r="AV1159" s="52"/>
      <c r="AW1159" s="52"/>
    </row>
    <row r="1160" spans="1:49" x14ac:dyDescent="0.2">
      <c r="A1160" s="52"/>
      <c r="B1160" s="52"/>
      <c r="C1160" s="52"/>
      <c r="D1160" s="52"/>
      <c r="E1160" s="52"/>
      <c r="F1160" s="52"/>
      <c r="G1160" s="52"/>
      <c r="H1160" s="52"/>
      <c r="I1160" s="52"/>
      <c r="J1160" s="52"/>
      <c r="K1160" s="52"/>
      <c r="L1160" s="52"/>
      <c r="M1160" s="52"/>
      <c r="N1160" s="52"/>
      <c r="O1160" s="52"/>
      <c r="P1160" s="52"/>
      <c r="Q1160" s="52"/>
      <c r="R1160" s="52"/>
      <c r="S1160" s="52"/>
      <c r="T1160" s="52"/>
      <c r="U1160" s="52"/>
      <c r="V1160" s="52"/>
      <c r="W1160" s="52"/>
      <c r="X1160" s="52"/>
      <c r="Y1160" s="52"/>
      <c r="Z1160" s="52"/>
      <c r="AA1160" s="52"/>
      <c r="AB1160" s="52"/>
      <c r="AC1160" s="52"/>
      <c r="AD1160" s="52"/>
      <c r="AE1160" s="52"/>
      <c r="AF1160" s="52"/>
      <c r="AG1160" s="52"/>
      <c r="AH1160" s="52"/>
      <c r="AI1160" s="52"/>
      <c r="AJ1160" s="52"/>
      <c r="AK1160" s="52"/>
      <c r="AL1160" s="52"/>
      <c r="AM1160" s="52"/>
      <c r="AN1160" s="52"/>
      <c r="AO1160" s="52"/>
      <c r="AP1160" s="52"/>
      <c r="AQ1160" s="52"/>
      <c r="AR1160" s="52"/>
      <c r="AS1160" s="52"/>
      <c r="AT1160" s="52"/>
      <c r="AU1160" s="52"/>
      <c r="AV1160" s="52"/>
      <c r="AW1160" s="52"/>
    </row>
    <row r="1161" spans="1:49" x14ac:dyDescent="0.2">
      <c r="A1161" s="52"/>
      <c r="B1161" s="52"/>
      <c r="C1161" s="52"/>
      <c r="D1161" s="52"/>
      <c r="E1161" s="52"/>
      <c r="F1161" s="52"/>
      <c r="G1161" s="52"/>
      <c r="H1161" s="52"/>
      <c r="I1161" s="52"/>
      <c r="J1161" s="52"/>
      <c r="K1161" s="52"/>
      <c r="L1161" s="52"/>
      <c r="M1161" s="52"/>
      <c r="N1161" s="52"/>
      <c r="O1161" s="52"/>
      <c r="P1161" s="52"/>
      <c r="Q1161" s="52"/>
      <c r="R1161" s="52"/>
      <c r="S1161" s="52"/>
      <c r="T1161" s="52"/>
      <c r="U1161" s="52"/>
      <c r="V1161" s="52"/>
      <c r="W1161" s="52"/>
      <c r="X1161" s="52"/>
      <c r="Y1161" s="52"/>
      <c r="Z1161" s="52"/>
      <c r="AA1161" s="52"/>
      <c r="AB1161" s="52"/>
      <c r="AC1161" s="52"/>
      <c r="AD1161" s="52"/>
      <c r="AE1161" s="52"/>
      <c r="AF1161" s="52"/>
      <c r="AG1161" s="52"/>
      <c r="AH1161" s="52"/>
      <c r="AI1161" s="52"/>
      <c r="AJ1161" s="52"/>
      <c r="AK1161" s="52"/>
      <c r="AL1161" s="52"/>
      <c r="AM1161" s="52"/>
      <c r="AN1161" s="52"/>
      <c r="AO1161" s="52"/>
      <c r="AP1161" s="52"/>
      <c r="AQ1161" s="52"/>
      <c r="AR1161" s="52"/>
      <c r="AS1161" s="52"/>
      <c r="AT1161" s="52"/>
      <c r="AU1161" s="52"/>
      <c r="AV1161" s="52"/>
      <c r="AW1161" s="52"/>
    </row>
    <row r="1162" spans="1:49" x14ac:dyDescent="0.2">
      <c r="A1162" s="52"/>
      <c r="B1162" s="52"/>
      <c r="C1162" s="52"/>
      <c r="D1162" s="52"/>
      <c r="E1162" s="52"/>
      <c r="F1162" s="52"/>
      <c r="G1162" s="52"/>
      <c r="H1162" s="52"/>
      <c r="I1162" s="52"/>
      <c r="J1162" s="52"/>
      <c r="K1162" s="52"/>
      <c r="L1162" s="52"/>
      <c r="M1162" s="52"/>
      <c r="N1162" s="52"/>
      <c r="O1162" s="52"/>
      <c r="P1162" s="52"/>
      <c r="Q1162" s="52"/>
      <c r="R1162" s="52"/>
      <c r="S1162" s="52"/>
      <c r="T1162" s="52"/>
      <c r="U1162" s="52"/>
      <c r="V1162" s="52"/>
      <c r="W1162" s="52"/>
      <c r="X1162" s="52"/>
      <c r="Y1162" s="52"/>
      <c r="Z1162" s="52"/>
      <c r="AA1162" s="52"/>
      <c r="AB1162" s="52"/>
      <c r="AC1162" s="52"/>
      <c r="AD1162" s="52"/>
      <c r="AE1162" s="52"/>
      <c r="AF1162" s="52"/>
      <c r="AG1162" s="52"/>
      <c r="AH1162" s="52"/>
      <c r="AI1162" s="52"/>
      <c r="AJ1162" s="52"/>
      <c r="AK1162" s="52"/>
      <c r="AL1162" s="52"/>
      <c r="AM1162" s="52"/>
      <c r="AN1162" s="52"/>
      <c r="AO1162" s="52"/>
      <c r="AP1162" s="52"/>
      <c r="AQ1162" s="52"/>
      <c r="AR1162" s="52"/>
      <c r="AS1162" s="52"/>
      <c r="AT1162" s="52"/>
      <c r="AU1162" s="52"/>
      <c r="AV1162" s="52"/>
      <c r="AW1162" s="52"/>
    </row>
    <row r="1163" spans="1:49" x14ac:dyDescent="0.2">
      <c r="A1163" s="52"/>
      <c r="B1163" s="52"/>
      <c r="C1163" s="52"/>
      <c r="D1163" s="52"/>
      <c r="E1163" s="52"/>
      <c r="F1163" s="52"/>
      <c r="G1163" s="52"/>
      <c r="H1163" s="52"/>
      <c r="I1163" s="52"/>
      <c r="J1163" s="52"/>
      <c r="K1163" s="52"/>
      <c r="L1163" s="52"/>
      <c r="M1163" s="52"/>
      <c r="N1163" s="52"/>
      <c r="O1163" s="52"/>
      <c r="P1163" s="52"/>
      <c r="Q1163" s="52"/>
      <c r="R1163" s="52"/>
      <c r="S1163" s="52"/>
      <c r="T1163" s="52"/>
      <c r="U1163" s="52"/>
      <c r="V1163" s="52"/>
      <c r="W1163" s="52"/>
      <c r="X1163" s="52"/>
      <c r="Y1163" s="52"/>
      <c r="Z1163" s="52"/>
      <c r="AA1163" s="52"/>
      <c r="AB1163" s="52"/>
      <c r="AC1163" s="52"/>
      <c r="AD1163" s="52"/>
      <c r="AE1163" s="52"/>
      <c r="AF1163" s="52"/>
      <c r="AG1163" s="52"/>
      <c r="AH1163" s="52"/>
      <c r="AI1163" s="52"/>
      <c r="AJ1163" s="52"/>
      <c r="AK1163" s="52"/>
      <c r="AL1163" s="52"/>
      <c r="AM1163" s="52"/>
      <c r="AN1163" s="52"/>
      <c r="AO1163" s="52"/>
      <c r="AP1163" s="52"/>
      <c r="AQ1163" s="52"/>
      <c r="AR1163" s="52"/>
      <c r="AS1163" s="52"/>
      <c r="AT1163" s="52"/>
      <c r="AU1163" s="52"/>
      <c r="AV1163" s="52"/>
      <c r="AW1163" s="52"/>
    </row>
    <row r="1164" spans="1:49" x14ac:dyDescent="0.2">
      <c r="A1164" s="52"/>
      <c r="B1164" s="52"/>
      <c r="C1164" s="52"/>
      <c r="D1164" s="52"/>
      <c r="E1164" s="52"/>
      <c r="F1164" s="52"/>
      <c r="G1164" s="52"/>
      <c r="H1164" s="52"/>
      <c r="I1164" s="52"/>
      <c r="J1164" s="52"/>
      <c r="K1164" s="52"/>
      <c r="L1164" s="52"/>
      <c r="M1164" s="52"/>
      <c r="N1164" s="52"/>
      <c r="O1164" s="52"/>
      <c r="P1164" s="52"/>
      <c r="Q1164" s="52"/>
      <c r="R1164" s="52"/>
      <c r="S1164" s="52"/>
      <c r="T1164" s="52"/>
      <c r="U1164" s="52"/>
      <c r="V1164" s="52"/>
      <c r="W1164" s="52"/>
      <c r="X1164" s="52"/>
      <c r="Y1164" s="52"/>
      <c r="Z1164" s="52"/>
      <c r="AA1164" s="52"/>
      <c r="AB1164" s="52"/>
      <c r="AC1164" s="52"/>
      <c r="AD1164" s="52"/>
      <c r="AE1164" s="52"/>
      <c r="AF1164" s="52"/>
      <c r="AG1164" s="52"/>
      <c r="AH1164" s="52"/>
      <c r="AI1164" s="52"/>
      <c r="AJ1164" s="52"/>
      <c r="AK1164" s="52"/>
      <c r="AL1164" s="52"/>
      <c r="AM1164" s="52"/>
      <c r="AN1164" s="52"/>
      <c r="AO1164" s="52"/>
      <c r="AP1164" s="52"/>
      <c r="AQ1164" s="52"/>
      <c r="AR1164" s="52"/>
      <c r="AS1164" s="52"/>
      <c r="AT1164" s="52"/>
      <c r="AU1164" s="52"/>
      <c r="AV1164" s="52"/>
      <c r="AW1164" s="52"/>
    </row>
    <row r="1165" spans="1:49" x14ac:dyDescent="0.2">
      <c r="A1165" s="52"/>
      <c r="B1165" s="52"/>
      <c r="C1165" s="52"/>
      <c r="D1165" s="52"/>
      <c r="E1165" s="52"/>
      <c r="F1165" s="52"/>
      <c r="G1165" s="52"/>
      <c r="H1165" s="52"/>
      <c r="I1165" s="52"/>
      <c r="J1165" s="52"/>
      <c r="K1165" s="52"/>
      <c r="L1165" s="52"/>
      <c r="M1165" s="52"/>
      <c r="N1165" s="52"/>
      <c r="O1165" s="52"/>
      <c r="P1165" s="52"/>
      <c r="Q1165" s="52"/>
      <c r="R1165" s="52"/>
      <c r="S1165" s="52"/>
      <c r="T1165" s="52"/>
      <c r="U1165" s="52"/>
      <c r="V1165" s="52"/>
      <c r="W1165" s="52"/>
      <c r="X1165" s="52"/>
      <c r="Y1165" s="52"/>
      <c r="Z1165" s="52"/>
      <c r="AA1165" s="52"/>
      <c r="AB1165" s="52"/>
      <c r="AC1165" s="52"/>
      <c r="AD1165" s="52"/>
      <c r="AE1165" s="52"/>
      <c r="AF1165" s="52"/>
      <c r="AG1165" s="52"/>
      <c r="AH1165" s="52"/>
      <c r="AI1165" s="52"/>
      <c r="AJ1165" s="52"/>
      <c r="AK1165" s="52"/>
      <c r="AL1165" s="52"/>
      <c r="AM1165" s="52"/>
      <c r="AN1165" s="52"/>
      <c r="AO1165" s="52"/>
      <c r="AP1165" s="52"/>
      <c r="AQ1165" s="52"/>
      <c r="AR1165" s="52"/>
      <c r="AS1165" s="52"/>
      <c r="AT1165" s="52"/>
      <c r="AU1165" s="52"/>
      <c r="AV1165" s="52"/>
      <c r="AW1165" s="52"/>
    </row>
    <row r="1166" spans="1:49" x14ac:dyDescent="0.2">
      <c r="A1166" s="52"/>
      <c r="B1166" s="52"/>
      <c r="C1166" s="52"/>
      <c r="D1166" s="52"/>
      <c r="E1166" s="52"/>
      <c r="F1166" s="52"/>
      <c r="G1166" s="52"/>
      <c r="H1166" s="52"/>
      <c r="I1166" s="52"/>
      <c r="J1166" s="52"/>
      <c r="K1166" s="52"/>
      <c r="L1166" s="52"/>
      <c r="M1166" s="52"/>
      <c r="N1166" s="52"/>
      <c r="O1166" s="52"/>
      <c r="P1166" s="52"/>
      <c r="Q1166" s="52"/>
      <c r="R1166" s="52"/>
      <c r="S1166" s="52"/>
      <c r="T1166" s="52"/>
      <c r="U1166" s="52"/>
      <c r="V1166" s="52"/>
      <c r="W1166" s="52"/>
      <c r="X1166" s="52"/>
      <c r="Y1166" s="52"/>
      <c r="Z1166" s="52"/>
      <c r="AA1166" s="52"/>
      <c r="AB1166" s="52"/>
      <c r="AC1166" s="52"/>
      <c r="AD1166" s="52"/>
      <c r="AE1166" s="52"/>
      <c r="AF1166" s="52"/>
      <c r="AG1166" s="52"/>
      <c r="AH1166" s="52"/>
      <c r="AI1166" s="52"/>
      <c r="AJ1166" s="52"/>
      <c r="AK1166" s="52"/>
      <c r="AL1166" s="52"/>
      <c r="AM1166" s="52"/>
      <c r="AN1166" s="52"/>
      <c r="AO1166" s="52"/>
      <c r="AP1166" s="52"/>
      <c r="AQ1166" s="52"/>
      <c r="AR1166" s="52"/>
      <c r="AS1166" s="52"/>
      <c r="AT1166" s="52"/>
      <c r="AU1166" s="52"/>
      <c r="AV1166" s="52"/>
      <c r="AW1166" s="52"/>
    </row>
    <row r="1167" spans="1:49" x14ac:dyDescent="0.2">
      <c r="A1167" s="52"/>
      <c r="B1167" s="52"/>
      <c r="C1167" s="52"/>
      <c r="D1167" s="52"/>
      <c r="E1167" s="52"/>
      <c r="F1167" s="52"/>
      <c r="G1167" s="52"/>
      <c r="H1167" s="52"/>
      <c r="I1167" s="52"/>
      <c r="J1167" s="52"/>
      <c r="K1167" s="52"/>
      <c r="L1167" s="52"/>
      <c r="M1167" s="52"/>
      <c r="N1167" s="52"/>
      <c r="O1167" s="52"/>
      <c r="P1167" s="52"/>
      <c r="Q1167" s="52"/>
      <c r="R1167" s="52"/>
      <c r="S1167" s="52"/>
      <c r="T1167" s="52"/>
      <c r="U1167" s="52"/>
      <c r="V1167" s="52"/>
      <c r="W1167" s="52"/>
      <c r="X1167" s="52"/>
      <c r="Y1167" s="52"/>
      <c r="Z1167" s="52"/>
      <c r="AA1167" s="52"/>
      <c r="AB1167" s="52"/>
      <c r="AC1167" s="52"/>
      <c r="AD1167" s="52"/>
      <c r="AE1167" s="52"/>
      <c r="AF1167" s="52"/>
      <c r="AG1167" s="52"/>
      <c r="AH1167" s="52"/>
      <c r="AI1167" s="52"/>
      <c r="AJ1167" s="52"/>
      <c r="AK1167" s="52"/>
      <c r="AL1167" s="52"/>
      <c r="AM1167" s="52"/>
      <c r="AN1167" s="52"/>
      <c r="AO1167" s="52"/>
      <c r="AP1167" s="52"/>
      <c r="AQ1167" s="52"/>
      <c r="AR1167" s="52"/>
      <c r="AS1167" s="52"/>
      <c r="AT1167" s="52"/>
      <c r="AU1167" s="52"/>
      <c r="AV1167" s="52"/>
      <c r="AW1167" s="52"/>
    </row>
    <row r="1168" spans="1:49" x14ac:dyDescent="0.2">
      <c r="A1168" s="52"/>
      <c r="B1168" s="52"/>
      <c r="C1168" s="52"/>
      <c r="D1168" s="52"/>
      <c r="E1168" s="52"/>
      <c r="F1168" s="52"/>
      <c r="G1168" s="52"/>
      <c r="H1168" s="52"/>
      <c r="I1168" s="52"/>
      <c r="J1168" s="52"/>
      <c r="K1168" s="52"/>
      <c r="L1168" s="52"/>
      <c r="M1168" s="52"/>
      <c r="N1168" s="52"/>
      <c r="O1168" s="52"/>
      <c r="P1168" s="52"/>
      <c r="Q1168" s="52"/>
      <c r="R1168" s="52"/>
      <c r="S1168" s="52"/>
      <c r="T1168" s="52"/>
      <c r="U1168" s="52"/>
      <c r="V1168" s="52"/>
      <c r="W1168" s="52"/>
      <c r="X1168" s="52"/>
      <c r="Y1168" s="52"/>
      <c r="Z1168" s="52"/>
      <c r="AA1168" s="52"/>
      <c r="AB1168" s="52"/>
      <c r="AC1168" s="52"/>
      <c r="AD1168" s="52"/>
      <c r="AE1168" s="52"/>
      <c r="AF1168" s="52"/>
      <c r="AG1168" s="52"/>
      <c r="AH1168" s="52"/>
      <c r="AI1168" s="52"/>
      <c r="AJ1168" s="52"/>
      <c r="AK1168" s="52"/>
      <c r="AL1168" s="52"/>
      <c r="AM1168" s="52"/>
      <c r="AN1168" s="52"/>
      <c r="AO1168" s="52"/>
      <c r="AP1168" s="52"/>
      <c r="AQ1168" s="52"/>
      <c r="AR1168" s="52"/>
      <c r="AS1168" s="52"/>
      <c r="AT1168" s="52"/>
      <c r="AU1168" s="52"/>
      <c r="AV1168" s="52"/>
      <c r="AW1168" s="52"/>
    </row>
    <row r="1169" spans="1:49" x14ac:dyDescent="0.2">
      <c r="A1169" s="52"/>
      <c r="B1169" s="52"/>
      <c r="C1169" s="52"/>
      <c r="D1169" s="52"/>
      <c r="E1169" s="52"/>
      <c r="F1169" s="52"/>
      <c r="G1169" s="52"/>
      <c r="H1169" s="52"/>
      <c r="I1169" s="52"/>
      <c r="J1169" s="52"/>
      <c r="K1169" s="52"/>
      <c r="L1169" s="52"/>
      <c r="M1169" s="52"/>
      <c r="N1169" s="52"/>
      <c r="O1169" s="52"/>
      <c r="P1169" s="52"/>
      <c r="Q1169" s="52"/>
      <c r="R1169" s="52"/>
      <c r="S1169" s="52"/>
      <c r="T1169" s="52"/>
      <c r="U1169" s="52"/>
      <c r="V1169" s="52"/>
      <c r="W1169" s="52"/>
      <c r="X1169" s="52"/>
      <c r="Y1169" s="52"/>
      <c r="Z1169" s="52"/>
      <c r="AA1169" s="52"/>
      <c r="AB1169" s="52"/>
      <c r="AC1169" s="52"/>
      <c r="AD1169" s="52"/>
      <c r="AE1169" s="52"/>
      <c r="AF1169" s="52"/>
      <c r="AG1169" s="52"/>
      <c r="AH1169" s="52"/>
      <c r="AI1169" s="52"/>
      <c r="AJ1169" s="52"/>
      <c r="AK1169" s="52"/>
      <c r="AL1169" s="52"/>
      <c r="AM1169" s="52"/>
      <c r="AN1169" s="52"/>
      <c r="AO1169" s="52"/>
      <c r="AP1169" s="52"/>
      <c r="AQ1169" s="52"/>
      <c r="AR1169" s="52"/>
      <c r="AS1169" s="52"/>
      <c r="AT1169" s="52"/>
      <c r="AU1169" s="52"/>
      <c r="AV1169" s="52"/>
      <c r="AW1169" s="52"/>
    </row>
    <row r="1170" spans="1:49" x14ac:dyDescent="0.2">
      <c r="A1170" s="52"/>
      <c r="B1170" s="52"/>
      <c r="C1170" s="52"/>
      <c r="D1170" s="52"/>
      <c r="E1170" s="52"/>
      <c r="F1170" s="52"/>
      <c r="G1170" s="52"/>
      <c r="H1170" s="52"/>
      <c r="I1170" s="52"/>
      <c r="J1170" s="52"/>
      <c r="K1170" s="52"/>
      <c r="L1170" s="52"/>
      <c r="M1170" s="52"/>
      <c r="N1170" s="52"/>
      <c r="O1170" s="52"/>
      <c r="P1170" s="52"/>
      <c r="Q1170" s="52"/>
      <c r="R1170" s="52"/>
      <c r="S1170" s="52"/>
      <c r="T1170" s="52"/>
      <c r="U1170" s="52"/>
      <c r="V1170" s="52"/>
      <c r="W1170" s="52"/>
      <c r="X1170" s="52"/>
      <c r="Y1170" s="52"/>
      <c r="Z1170" s="52"/>
      <c r="AA1170" s="52"/>
      <c r="AB1170" s="52"/>
      <c r="AC1170" s="52"/>
      <c r="AD1170" s="52"/>
      <c r="AE1170" s="52"/>
      <c r="AF1170" s="52"/>
      <c r="AG1170" s="52"/>
      <c r="AH1170" s="52"/>
      <c r="AI1170" s="52"/>
      <c r="AJ1170" s="52"/>
      <c r="AK1170" s="52"/>
      <c r="AL1170" s="52"/>
      <c r="AM1170" s="52"/>
      <c r="AN1170" s="52"/>
      <c r="AO1170" s="52"/>
      <c r="AP1170" s="52"/>
      <c r="AQ1170" s="52"/>
      <c r="AR1170" s="52"/>
      <c r="AS1170" s="52"/>
      <c r="AT1170" s="52"/>
      <c r="AU1170" s="52"/>
      <c r="AV1170" s="52"/>
      <c r="AW1170" s="52"/>
    </row>
    <row r="1171" spans="1:49" x14ac:dyDescent="0.2">
      <c r="A1171" s="52"/>
      <c r="B1171" s="52"/>
      <c r="C1171" s="52"/>
      <c r="D1171" s="52"/>
      <c r="E1171" s="52"/>
      <c r="F1171" s="52"/>
      <c r="G1171" s="52"/>
      <c r="H1171" s="52"/>
      <c r="I1171" s="52"/>
      <c r="J1171" s="52"/>
      <c r="K1171" s="52"/>
      <c r="L1171" s="52"/>
      <c r="M1171" s="52"/>
      <c r="N1171" s="52"/>
      <c r="O1171" s="52"/>
      <c r="P1171" s="52"/>
      <c r="Q1171" s="52"/>
      <c r="R1171" s="52"/>
      <c r="S1171" s="52"/>
      <c r="T1171" s="52"/>
      <c r="U1171" s="52"/>
      <c r="V1171" s="52"/>
      <c r="W1171" s="52"/>
      <c r="X1171" s="52"/>
      <c r="Y1171" s="52"/>
      <c r="Z1171" s="52"/>
      <c r="AA1171" s="52"/>
      <c r="AB1171" s="52"/>
      <c r="AC1171" s="52"/>
      <c r="AD1171" s="52"/>
      <c r="AE1171" s="52"/>
      <c r="AF1171" s="52"/>
      <c r="AG1171" s="52"/>
      <c r="AH1171" s="52"/>
      <c r="AI1171" s="52"/>
      <c r="AJ1171" s="52"/>
      <c r="AK1171" s="52"/>
      <c r="AL1171" s="52"/>
      <c r="AM1171" s="52"/>
      <c r="AN1171" s="52"/>
      <c r="AO1171" s="52"/>
      <c r="AP1171" s="52"/>
      <c r="AQ1171" s="52"/>
      <c r="AR1171" s="52"/>
      <c r="AS1171" s="52"/>
      <c r="AT1171" s="52"/>
      <c r="AU1171" s="52"/>
      <c r="AV1171" s="52"/>
      <c r="AW1171" s="52"/>
    </row>
    <row r="1172" spans="1:49" x14ac:dyDescent="0.2">
      <c r="A1172" s="52"/>
      <c r="B1172" s="52"/>
      <c r="C1172" s="52"/>
      <c r="D1172" s="52"/>
      <c r="E1172" s="52"/>
      <c r="F1172" s="52"/>
      <c r="G1172" s="52"/>
      <c r="H1172" s="52"/>
      <c r="I1172" s="52"/>
      <c r="J1172" s="52"/>
      <c r="K1172" s="52"/>
      <c r="L1172" s="52"/>
      <c r="M1172" s="52"/>
      <c r="N1172" s="52"/>
      <c r="O1172" s="52"/>
      <c r="P1172" s="52"/>
      <c r="Q1172" s="52"/>
      <c r="R1172" s="52"/>
      <c r="S1172" s="52"/>
      <c r="T1172" s="52"/>
      <c r="U1172" s="52"/>
      <c r="V1172" s="52"/>
      <c r="W1172" s="52"/>
      <c r="X1172" s="52"/>
      <c r="Y1172" s="52"/>
      <c r="Z1172" s="52"/>
      <c r="AA1172" s="52"/>
      <c r="AB1172" s="52"/>
      <c r="AC1172" s="52"/>
      <c r="AD1172" s="52"/>
      <c r="AE1172" s="52"/>
      <c r="AF1172" s="52"/>
      <c r="AG1172" s="52"/>
      <c r="AH1172" s="52"/>
      <c r="AI1172" s="52"/>
      <c r="AJ1172" s="52"/>
      <c r="AK1172" s="52"/>
      <c r="AL1172" s="52"/>
      <c r="AM1172" s="52"/>
      <c r="AN1172" s="52"/>
      <c r="AO1172" s="52"/>
      <c r="AP1172" s="52"/>
      <c r="AQ1172" s="52"/>
      <c r="AR1172" s="52"/>
      <c r="AS1172" s="52"/>
      <c r="AT1172" s="52"/>
      <c r="AU1172" s="52"/>
      <c r="AV1172" s="52"/>
      <c r="AW1172" s="52"/>
    </row>
    <row r="1173" spans="1:49" x14ac:dyDescent="0.2">
      <c r="A1173" s="52"/>
      <c r="B1173" s="52"/>
      <c r="C1173" s="52"/>
      <c r="D1173" s="52"/>
      <c r="E1173" s="52"/>
      <c r="F1173" s="52"/>
      <c r="G1173" s="52"/>
      <c r="H1173" s="52"/>
      <c r="I1173" s="52"/>
      <c r="J1173" s="52"/>
      <c r="K1173" s="52"/>
      <c r="L1173" s="52"/>
      <c r="M1173" s="52"/>
      <c r="N1173" s="52"/>
      <c r="O1173" s="52"/>
      <c r="P1173" s="52"/>
      <c r="Q1173" s="52"/>
      <c r="R1173" s="52"/>
      <c r="S1173" s="52"/>
      <c r="T1173" s="52"/>
      <c r="U1173" s="52"/>
      <c r="V1173" s="52"/>
      <c r="W1173" s="52"/>
      <c r="X1173" s="52"/>
      <c r="Y1173" s="52"/>
      <c r="Z1173" s="52"/>
      <c r="AA1173" s="52"/>
      <c r="AB1173" s="52"/>
      <c r="AC1173" s="52"/>
      <c r="AD1173" s="52"/>
      <c r="AE1173" s="52"/>
      <c r="AF1173" s="52"/>
      <c r="AG1173" s="52"/>
      <c r="AH1173" s="52"/>
      <c r="AI1173" s="52"/>
      <c r="AJ1173" s="52"/>
      <c r="AK1173" s="52"/>
      <c r="AL1173" s="52"/>
      <c r="AM1173" s="52"/>
      <c r="AN1173" s="52"/>
      <c r="AO1173" s="52"/>
      <c r="AP1173" s="52"/>
      <c r="AQ1173" s="52"/>
      <c r="AR1173" s="52"/>
      <c r="AS1173" s="52"/>
      <c r="AT1173" s="52"/>
      <c r="AU1173" s="52"/>
      <c r="AV1173" s="52"/>
      <c r="AW1173" s="52"/>
    </row>
    <row r="1174" spans="1:49" x14ac:dyDescent="0.2">
      <c r="A1174" s="52"/>
      <c r="B1174" s="52"/>
      <c r="C1174" s="52"/>
      <c r="D1174" s="52"/>
      <c r="E1174" s="52"/>
      <c r="F1174" s="52"/>
      <c r="G1174" s="52"/>
      <c r="H1174" s="52"/>
      <c r="I1174" s="52"/>
      <c r="J1174" s="52"/>
      <c r="K1174" s="52"/>
      <c r="L1174" s="52"/>
      <c r="M1174" s="52"/>
      <c r="N1174" s="52"/>
      <c r="O1174" s="52"/>
      <c r="P1174" s="52"/>
      <c r="Q1174" s="52"/>
      <c r="R1174" s="52"/>
      <c r="S1174" s="52"/>
      <c r="T1174" s="52"/>
      <c r="U1174" s="52"/>
      <c r="V1174" s="52"/>
      <c r="W1174" s="52"/>
      <c r="X1174" s="52"/>
      <c r="Y1174" s="52"/>
      <c r="Z1174" s="52"/>
      <c r="AA1174" s="52"/>
      <c r="AB1174" s="52"/>
      <c r="AC1174" s="52"/>
      <c r="AD1174" s="52"/>
      <c r="AE1174" s="52"/>
      <c r="AF1174" s="52"/>
      <c r="AG1174" s="52"/>
      <c r="AH1174" s="52"/>
      <c r="AI1174" s="52"/>
      <c r="AJ1174" s="52"/>
      <c r="AK1174" s="52"/>
      <c r="AL1174" s="52"/>
      <c r="AM1174" s="52"/>
      <c r="AN1174" s="52"/>
      <c r="AO1174" s="52"/>
      <c r="AP1174" s="52"/>
      <c r="AQ1174" s="52"/>
      <c r="AR1174" s="52"/>
      <c r="AS1174" s="52"/>
      <c r="AT1174" s="52"/>
      <c r="AU1174" s="52"/>
      <c r="AV1174" s="52"/>
      <c r="AW1174" s="52"/>
    </row>
    <row r="1175" spans="1:49" x14ac:dyDescent="0.2">
      <c r="A1175" s="52"/>
      <c r="B1175" s="52"/>
      <c r="C1175" s="52"/>
      <c r="D1175" s="52"/>
      <c r="E1175" s="52"/>
      <c r="F1175" s="52"/>
      <c r="G1175" s="52"/>
      <c r="H1175" s="52"/>
      <c r="I1175" s="52"/>
      <c r="J1175" s="52"/>
      <c r="K1175" s="52"/>
      <c r="L1175" s="52"/>
      <c r="M1175" s="52"/>
      <c r="N1175" s="52"/>
      <c r="O1175" s="52"/>
      <c r="P1175" s="52"/>
      <c r="Q1175" s="52"/>
      <c r="R1175" s="52"/>
      <c r="S1175" s="52"/>
      <c r="T1175" s="52"/>
      <c r="U1175" s="52"/>
      <c r="V1175" s="52"/>
      <c r="W1175" s="52"/>
      <c r="X1175" s="52"/>
      <c r="Y1175" s="52"/>
      <c r="Z1175" s="52"/>
      <c r="AA1175" s="52"/>
      <c r="AB1175" s="52"/>
      <c r="AC1175" s="52"/>
      <c r="AD1175" s="52"/>
      <c r="AE1175" s="52"/>
      <c r="AF1175" s="52"/>
      <c r="AG1175" s="52"/>
      <c r="AH1175" s="52"/>
      <c r="AI1175" s="52"/>
      <c r="AJ1175" s="52"/>
      <c r="AK1175" s="52"/>
      <c r="AL1175" s="52"/>
      <c r="AM1175" s="52"/>
      <c r="AN1175" s="52"/>
      <c r="AO1175" s="52"/>
      <c r="AP1175" s="52"/>
      <c r="AQ1175" s="52"/>
      <c r="AR1175" s="52"/>
      <c r="AS1175" s="52"/>
      <c r="AT1175" s="52"/>
      <c r="AU1175" s="52"/>
      <c r="AV1175" s="52"/>
      <c r="AW1175" s="52"/>
    </row>
    <row r="1176" spans="1:49" x14ac:dyDescent="0.2">
      <c r="A1176" s="52"/>
      <c r="B1176" s="52"/>
      <c r="C1176" s="52"/>
      <c r="D1176" s="52"/>
      <c r="E1176" s="52"/>
      <c r="F1176" s="52"/>
      <c r="G1176" s="52"/>
      <c r="H1176" s="52"/>
      <c r="I1176" s="52"/>
      <c r="J1176" s="52"/>
      <c r="K1176" s="52"/>
      <c r="L1176" s="52"/>
      <c r="M1176" s="52"/>
      <c r="N1176" s="52"/>
      <c r="O1176" s="52"/>
      <c r="P1176" s="52"/>
      <c r="Q1176" s="52"/>
      <c r="R1176" s="52"/>
      <c r="S1176" s="52"/>
      <c r="T1176" s="52"/>
      <c r="U1176" s="52"/>
      <c r="V1176" s="52"/>
      <c r="W1176" s="52"/>
      <c r="X1176" s="52"/>
      <c r="Y1176" s="52"/>
      <c r="Z1176" s="52"/>
      <c r="AA1176" s="52"/>
      <c r="AB1176" s="52"/>
      <c r="AC1176" s="52"/>
      <c r="AD1176" s="52"/>
      <c r="AE1176" s="52"/>
      <c r="AF1176" s="52"/>
      <c r="AG1176" s="52"/>
      <c r="AH1176" s="52"/>
      <c r="AI1176" s="52"/>
      <c r="AJ1176" s="52"/>
      <c r="AK1176" s="52"/>
      <c r="AL1176" s="52"/>
      <c r="AM1176" s="52"/>
      <c r="AN1176" s="52"/>
      <c r="AO1176" s="52"/>
      <c r="AP1176" s="52"/>
      <c r="AQ1176" s="52"/>
      <c r="AR1176" s="52"/>
      <c r="AS1176" s="52"/>
      <c r="AT1176" s="52"/>
      <c r="AU1176" s="52"/>
      <c r="AV1176" s="52"/>
      <c r="AW1176" s="52"/>
    </row>
    <row r="1177" spans="1:49" x14ac:dyDescent="0.2">
      <c r="A1177" s="52"/>
      <c r="B1177" s="52"/>
      <c r="C1177" s="52"/>
      <c r="D1177" s="52"/>
      <c r="E1177" s="52"/>
      <c r="F1177" s="52"/>
      <c r="G1177" s="52"/>
      <c r="H1177" s="52"/>
      <c r="I1177" s="52"/>
      <c r="J1177" s="52"/>
      <c r="K1177" s="52"/>
      <c r="L1177" s="52"/>
      <c r="M1177" s="52"/>
      <c r="N1177" s="52"/>
      <c r="O1177" s="52"/>
      <c r="P1177" s="52"/>
      <c r="Q1177" s="52"/>
      <c r="R1177" s="52"/>
      <c r="S1177" s="52"/>
      <c r="T1177" s="52"/>
      <c r="U1177" s="52"/>
      <c r="V1177" s="52"/>
      <c r="W1177" s="52"/>
      <c r="X1177" s="52"/>
      <c r="Y1177" s="52"/>
      <c r="Z1177" s="52"/>
      <c r="AA1177" s="52"/>
      <c r="AB1177" s="52"/>
      <c r="AC1177" s="52"/>
      <c r="AD1177" s="52"/>
      <c r="AE1177" s="52"/>
      <c r="AF1177" s="52"/>
      <c r="AG1177" s="52"/>
      <c r="AH1177" s="52"/>
      <c r="AI1177" s="52"/>
      <c r="AJ1177" s="52"/>
      <c r="AK1177" s="52"/>
      <c r="AL1177" s="52"/>
      <c r="AM1177" s="52"/>
      <c r="AN1177" s="52"/>
      <c r="AO1177" s="52"/>
      <c r="AP1177" s="52"/>
      <c r="AQ1177" s="52"/>
      <c r="AR1177" s="52"/>
      <c r="AS1177" s="52"/>
      <c r="AT1177" s="52"/>
      <c r="AU1177" s="52"/>
      <c r="AV1177" s="52"/>
      <c r="AW1177" s="52"/>
    </row>
    <row r="1178" spans="1:49" x14ac:dyDescent="0.2">
      <c r="A1178" s="52"/>
      <c r="B1178" s="52"/>
      <c r="C1178" s="52"/>
      <c r="D1178" s="52"/>
      <c r="E1178" s="52"/>
      <c r="F1178" s="52"/>
      <c r="G1178" s="52"/>
      <c r="H1178" s="52"/>
      <c r="I1178" s="52"/>
      <c r="J1178" s="52"/>
      <c r="K1178" s="52"/>
      <c r="L1178" s="52"/>
      <c r="M1178" s="52"/>
      <c r="N1178" s="52"/>
      <c r="O1178" s="52"/>
      <c r="P1178" s="52"/>
      <c r="Q1178" s="52"/>
      <c r="R1178" s="52"/>
      <c r="S1178" s="52"/>
      <c r="T1178" s="52"/>
      <c r="U1178" s="52"/>
      <c r="V1178" s="52"/>
      <c r="W1178" s="52"/>
      <c r="X1178" s="52"/>
      <c r="Y1178" s="52"/>
      <c r="Z1178" s="52"/>
      <c r="AA1178" s="52"/>
      <c r="AB1178" s="52"/>
      <c r="AC1178" s="52"/>
      <c r="AD1178" s="52"/>
      <c r="AE1178" s="52"/>
      <c r="AF1178" s="52"/>
      <c r="AG1178" s="52"/>
      <c r="AH1178" s="52"/>
      <c r="AI1178" s="52"/>
      <c r="AJ1178" s="52"/>
      <c r="AK1178" s="52"/>
      <c r="AL1178" s="52"/>
      <c r="AM1178" s="52"/>
      <c r="AN1178" s="52"/>
      <c r="AO1178" s="52"/>
      <c r="AP1178" s="52"/>
      <c r="AQ1178" s="52"/>
      <c r="AR1178" s="52"/>
      <c r="AS1178" s="52"/>
      <c r="AT1178" s="52"/>
      <c r="AU1178" s="52"/>
      <c r="AV1178" s="52"/>
      <c r="AW1178" s="52"/>
    </row>
    <row r="1179" spans="1:49" x14ac:dyDescent="0.2">
      <c r="A1179" s="52"/>
      <c r="B1179" s="52"/>
      <c r="C1179" s="52"/>
      <c r="D1179" s="52"/>
      <c r="E1179" s="52"/>
      <c r="F1179" s="52"/>
      <c r="G1179" s="52"/>
      <c r="H1179" s="52"/>
      <c r="I1179" s="52"/>
      <c r="J1179" s="52"/>
      <c r="K1179" s="52"/>
      <c r="L1179" s="52"/>
      <c r="M1179" s="52"/>
      <c r="N1179" s="52"/>
      <c r="O1179" s="52"/>
      <c r="P1179" s="52"/>
      <c r="Q1179" s="52"/>
      <c r="R1179" s="52"/>
      <c r="S1179" s="52"/>
      <c r="T1179" s="52"/>
      <c r="U1179" s="52"/>
      <c r="V1179" s="52"/>
      <c r="W1179" s="52"/>
      <c r="X1179" s="52"/>
      <c r="Y1179" s="52"/>
      <c r="Z1179" s="52"/>
      <c r="AA1179" s="52"/>
      <c r="AB1179" s="52"/>
      <c r="AC1179" s="52"/>
      <c r="AD1179" s="52"/>
      <c r="AE1179" s="52"/>
      <c r="AF1179" s="52"/>
      <c r="AG1179" s="52"/>
      <c r="AH1179" s="52"/>
      <c r="AI1179" s="52"/>
      <c r="AJ1179" s="52"/>
      <c r="AK1179" s="52"/>
      <c r="AL1179" s="52"/>
      <c r="AM1179" s="52"/>
      <c r="AN1179" s="52"/>
      <c r="AO1179" s="52"/>
      <c r="AP1179" s="52"/>
      <c r="AQ1179" s="52"/>
      <c r="AR1179" s="52"/>
      <c r="AS1179" s="52"/>
      <c r="AT1179" s="52"/>
      <c r="AU1179" s="52"/>
      <c r="AV1179" s="52"/>
      <c r="AW1179" s="52"/>
    </row>
    <row r="1180" spans="1:49" x14ac:dyDescent="0.2">
      <c r="A1180" s="52"/>
      <c r="B1180" s="52"/>
      <c r="C1180" s="52"/>
      <c r="D1180" s="52"/>
      <c r="E1180" s="52"/>
      <c r="F1180" s="52"/>
      <c r="G1180" s="52"/>
      <c r="H1180" s="52"/>
      <c r="I1180" s="52"/>
      <c r="J1180" s="52"/>
      <c r="K1180" s="52"/>
      <c r="L1180" s="52"/>
      <c r="M1180" s="52"/>
      <c r="N1180" s="52"/>
      <c r="O1180" s="52"/>
      <c r="P1180" s="52"/>
      <c r="Q1180" s="52"/>
      <c r="R1180" s="52"/>
      <c r="S1180" s="52"/>
      <c r="T1180" s="52"/>
      <c r="U1180" s="52"/>
      <c r="V1180" s="52"/>
      <c r="W1180" s="52"/>
      <c r="X1180" s="52"/>
      <c r="Y1180" s="52"/>
      <c r="Z1180" s="52"/>
      <c r="AA1180" s="52"/>
      <c r="AB1180" s="52"/>
      <c r="AC1180" s="52"/>
      <c r="AD1180" s="52"/>
      <c r="AE1180" s="52"/>
      <c r="AF1180" s="52"/>
      <c r="AG1180" s="52"/>
      <c r="AH1180" s="52"/>
      <c r="AI1180" s="52"/>
      <c r="AJ1180" s="52"/>
      <c r="AK1180" s="52"/>
      <c r="AL1180" s="52"/>
      <c r="AM1180" s="52"/>
      <c r="AN1180" s="52"/>
      <c r="AO1180" s="52"/>
      <c r="AP1180" s="52"/>
      <c r="AQ1180" s="52"/>
      <c r="AR1180" s="52"/>
      <c r="AS1180" s="52"/>
      <c r="AT1180" s="52"/>
      <c r="AU1180" s="52"/>
      <c r="AV1180" s="52"/>
      <c r="AW1180" s="52"/>
    </row>
    <row r="1181" spans="1:49" x14ac:dyDescent="0.2">
      <c r="A1181" s="52"/>
      <c r="B1181" s="52"/>
      <c r="C1181" s="52"/>
      <c r="D1181" s="52"/>
      <c r="E1181" s="52"/>
      <c r="F1181" s="52"/>
      <c r="G1181" s="52"/>
      <c r="H1181" s="52"/>
      <c r="I1181" s="52"/>
      <c r="J1181" s="52"/>
      <c r="K1181" s="52"/>
      <c r="L1181" s="52"/>
      <c r="M1181" s="52"/>
      <c r="N1181" s="52"/>
      <c r="O1181" s="52"/>
      <c r="P1181" s="52"/>
      <c r="Q1181" s="52"/>
      <c r="R1181" s="52"/>
      <c r="S1181" s="52"/>
      <c r="T1181" s="52"/>
      <c r="U1181" s="52"/>
      <c r="V1181" s="52"/>
      <c r="W1181" s="52"/>
      <c r="X1181" s="52"/>
      <c r="Y1181" s="52"/>
      <c r="Z1181" s="52"/>
      <c r="AA1181" s="52"/>
      <c r="AB1181" s="52"/>
      <c r="AC1181" s="52"/>
      <c r="AD1181" s="52"/>
      <c r="AE1181" s="52"/>
      <c r="AF1181" s="52"/>
      <c r="AG1181" s="52"/>
      <c r="AH1181" s="52"/>
      <c r="AI1181" s="52"/>
      <c r="AJ1181" s="52"/>
      <c r="AK1181" s="52"/>
      <c r="AL1181" s="52"/>
      <c r="AM1181" s="52"/>
      <c r="AN1181" s="52"/>
      <c r="AO1181" s="52"/>
      <c r="AP1181" s="52"/>
      <c r="AQ1181" s="52"/>
      <c r="AR1181" s="52"/>
      <c r="AS1181" s="52"/>
      <c r="AT1181" s="52"/>
      <c r="AU1181" s="52"/>
      <c r="AV1181" s="52"/>
      <c r="AW1181" s="52"/>
    </row>
    <row r="1182" spans="1:49" x14ac:dyDescent="0.2">
      <c r="A1182" s="52"/>
      <c r="B1182" s="52"/>
      <c r="C1182" s="52"/>
      <c r="D1182" s="52"/>
      <c r="E1182" s="52"/>
      <c r="F1182" s="52"/>
      <c r="G1182" s="52"/>
      <c r="H1182" s="52"/>
      <c r="I1182" s="52"/>
      <c r="J1182" s="52"/>
      <c r="K1182" s="52"/>
      <c r="L1182" s="52"/>
      <c r="M1182" s="52"/>
      <c r="N1182" s="52"/>
      <c r="O1182" s="52"/>
      <c r="P1182" s="52"/>
      <c r="Q1182" s="52"/>
      <c r="R1182" s="52"/>
      <c r="S1182" s="52"/>
      <c r="T1182" s="52"/>
      <c r="U1182" s="52"/>
      <c r="V1182" s="52"/>
      <c r="W1182" s="52"/>
      <c r="X1182" s="52"/>
      <c r="Y1182" s="52"/>
      <c r="Z1182" s="52"/>
      <c r="AA1182" s="52"/>
      <c r="AB1182" s="52"/>
      <c r="AC1182" s="52"/>
      <c r="AD1182" s="52"/>
      <c r="AE1182" s="52"/>
      <c r="AF1182" s="52"/>
      <c r="AG1182" s="52"/>
      <c r="AH1182" s="52"/>
      <c r="AI1182" s="52"/>
      <c r="AJ1182" s="52"/>
      <c r="AK1182" s="52"/>
      <c r="AL1182" s="52"/>
      <c r="AM1182" s="52"/>
      <c r="AN1182" s="52"/>
      <c r="AO1182" s="52"/>
      <c r="AP1182" s="52"/>
      <c r="AQ1182" s="52"/>
      <c r="AR1182" s="52"/>
      <c r="AS1182" s="52"/>
      <c r="AT1182" s="52"/>
      <c r="AU1182" s="52"/>
      <c r="AV1182" s="52"/>
      <c r="AW1182" s="52"/>
    </row>
    <row r="1183" spans="1:49" x14ac:dyDescent="0.2">
      <c r="A1183" s="52"/>
      <c r="B1183" s="52"/>
      <c r="C1183" s="52"/>
      <c r="D1183" s="52"/>
      <c r="E1183" s="52"/>
      <c r="F1183" s="52"/>
      <c r="G1183" s="52"/>
      <c r="H1183" s="52"/>
      <c r="I1183" s="52"/>
      <c r="J1183" s="52"/>
      <c r="K1183" s="52"/>
      <c r="L1183" s="52"/>
      <c r="M1183" s="52"/>
      <c r="N1183" s="52"/>
      <c r="O1183" s="52"/>
      <c r="P1183" s="52"/>
      <c r="Q1183" s="52"/>
      <c r="R1183" s="52"/>
      <c r="S1183" s="52"/>
      <c r="T1183" s="52"/>
      <c r="U1183" s="52"/>
      <c r="V1183" s="52"/>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row>
    <row r="1184" spans="1:49" x14ac:dyDescent="0.2">
      <c r="A1184" s="52"/>
      <c r="B1184" s="52"/>
      <c r="C1184" s="52"/>
      <c r="D1184" s="52"/>
      <c r="E1184" s="52"/>
      <c r="F1184" s="52"/>
      <c r="G1184" s="52"/>
      <c r="H1184" s="52"/>
      <c r="I1184" s="52"/>
      <c r="J1184" s="52"/>
      <c r="K1184" s="52"/>
      <c r="L1184" s="52"/>
      <c r="M1184" s="52"/>
      <c r="N1184" s="52"/>
      <c r="O1184" s="52"/>
      <c r="P1184" s="52"/>
      <c r="Q1184" s="52"/>
      <c r="R1184" s="52"/>
      <c r="S1184" s="52"/>
      <c r="T1184" s="52"/>
      <c r="U1184" s="52"/>
      <c r="V1184" s="52"/>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row>
    <row r="1185" spans="1:49" x14ac:dyDescent="0.2">
      <c r="A1185" s="52"/>
      <c r="B1185" s="52"/>
      <c r="C1185" s="52"/>
      <c r="D1185" s="52"/>
      <c r="E1185" s="52"/>
      <c r="F1185" s="52"/>
      <c r="G1185" s="52"/>
      <c r="H1185" s="52"/>
      <c r="I1185" s="52"/>
      <c r="J1185" s="52"/>
      <c r="K1185" s="52"/>
      <c r="L1185" s="52"/>
      <c r="M1185" s="52"/>
      <c r="N1185" s="52"/>
      <c r="O1185" s="52"/>
      <c r="P1185" s="52"/>
      <c r="Q1185" s="52"/>
      <c r="R1185" s="52"/>
      <c r="S1185" s="52"/>
      <c r="T1185" s="52"/>
      <c r="U1185" s="52"/>
      <c r="V1185" s="52"/>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row>
    <row r="1186" spans="1:49" x14ac:dyDescent="0.2">
      <c r="A1186" s="52"/>
      <c r="B1186" s="52"/>
      <c r="C1186" s="52"/>
      <c r="D1186" s="52"/>
      <c r="E1186" s="52"/>
      <c r="F1186" s="52"/>
      <c r="G1186" s="52"/>
      <c r="H1186" s="52"/>
      <c r="I1186" s="52"/>
      <c r="J1186" s="52"/>
      <c r="K1186" s="52"/>
      <c r="L1186" s="52"/>
      <c r="M1186" s="52"/>
      <c r="N1186" s="52"/>
      <c r="O1186" s="52"/>
      <c r="P1186" s="52"/>
      <c r="Q1186" s="52"/>
      <c r="R1186" s="52"/>
      <c r="S1186" s="52"/>
      <c r="T1186" s="52"/>
      <c r="U1186" s="52"/>
      <c r="V1186" s="52"/>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row>
    <row r="1187" spans="1:49" x14ac:dyDescent="0.2">
      <c r="A1187" s="52"/>
      <c r="B1187" s="52"/>
      <c r="C1187" s="52"/>
      <c r="D1187" s="52"/>
      <c r="E1187" s="52"/>
      <c r="F1187" s="52"/>
      <c r="G1187" s="52"/>
      <c r="H1187" s="52"/>
      <c r="I1187" s="52"/>
      <c r="J1187" s="52"/>
      <c r="K1187" s="52"/>
      <c r="L1187" s="52"/>
      <c r="M1187" s="52"/>
      <c r="N1187" s="52"/>
      <c r="O1187" s="52"/>
      <c r="P1187" s="52"/>
      <c r="Q1187" s="52"/>
      <c r="R1187" s="52"/>
      <c r="S1187" s="52"/>
      <c r="T1187" s="52"/>
      <c r="U1187" s="52"/>
      <c r="V1187" s="52"/>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row>
    <row r="1188" spans="1:49" x14ac:dyDescent="0.2">
      <c r="A1188" s="52"/>
      <c r="B1188" s="52"/>
      <c r="C1188" s="52"/>
      <c r="D1188" s="52"/>
      <c r="E1188" s="52"/>
      <c r="F1188" s="52"/>
      <c r="G1188" s="52"/>
      <c r="H1188" s="52"/>
      <c r="I1188" s="52"/>
      <c r="J1188" s="52"/>
      <c r="K1188" s="52"/>
      <c r="L1188" s="52"/>
      <c r="M1188" s="52"/>
      <c r="N1188" s="52"/>
      <c r="O1188" s="52"/>
      <c r="P1188" s="52"/>
      <c r="Q1188" s="52"/>
      <c r="R1188" s="52"/>
      <c r="S1188" s="52"/>
      <c r="T1188" s="52"/>
      <c r="U1188" s="52"/>
      <c r="V1188" s="52"/>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row>
    <row r="1189" spans="1:49" x14ac:dyDescent="0.2">
      <c r="A1189" s="52"/>
      <c r="B1189" s="52"/>
      <c r="C1189" s="52"/>
      <c r="D1189" s="52"/>
      <c r="E1189" s="52"/>
      <c r="F1189" s="52"/>
      <c r="G1189" s="52"/>
      <c r="H1189" s="52"/>
      <c r="I1189" s="52"/>
      <c r="J1189" s="52"/>
      <c r="K1189" s="52"/>
      <c r="L1189" s="52"/>
      <c r="M1189" s="52"/>
      <c r="N1189" s="52"/>
      <c r="O1189" s="52"/>
      <c r="P1189" s="52"/>
      <c r="Q1189" s="52"/>
      <c r="R1189" s="52"/>
      <c r="S1189" s="52"/>
      <c r="T1189" s="52"/>
      <c r="U1189" s="52"/>
      <c r="V1189" s="52"/>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row>
    <row r="1190" spans="1:49" x14ac:dyDescent="0.2">
      <c r="A1190" s="52"/>
      <c r="B1190" s="52"/>
      <c r="C1190" s="52"/>
      <c r="D1190" s="52"/>
      <c r="E1190" s="52"/>
      <c r="F1190" s="52"/>
      <c r="G1190" s="52"/>
      <c r="H1190" s="52"/>
      <c r="I1190" s="52"/>
      <c r="J1190" s="52"/>
      <c r="K1190" s="52"/>
      <c r="L1190" s="52"/>
      <c r="M1190" s="52"/>
      <c r="N1190" s="52"/>
      <c r="O1190" s="52"/>
      <c r="P1190" s="52"/>
      <c r="Q1190" s="52"/>
      <c r="R1190" s="52"/>
      <c r="S1190" s="52"/>
      <c r="T1190" s="52"/>
      <c r="U1190" s="52"/>
      <c r="V1190" s="52"/>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row>
    <row r="1191" spans="1:49" x14ac:dyDescent="0.2">
      <c r="A1191" s="52"/>
      <c r="B1191" s="52"/>
      <c r="C1191" s="52"/>
      <c r="D1191" s="52"/>
      <c r="E1191" s="52"/>
      <c r="F1191" s="52"/>
      <c r="G1191" s="52"/>
      <c r="H1191" s="52"/>
      <c r="I1191" s="52"/>
      <c r="J1191" s="52"/>
      <c r="K1191" s="52"/>
      <c r="L1191" s="52"/>
      <c r="M1191" s="52"/>
      <c r="N1191" s="52"/>
      <c r="O1191" s="52"/>
      <c r="P1191" s="52"/>
      <c r="Q1191" s="52"/>
      <c r="R1191" s="52"/>
      <c r="S1191" s="52"/>
      <c r="T1191" s="52"/>
      <c r="U1191" s="52"/>
      <c r="V1191" s="52"/>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row>
    <row r="1192" spans="1:49" x14ac:dyDescent="0.2">
      <c r="A1192" s="52"/>
      <c r="B1192" s="52"/>
      <c r="C1192" s="52"/>
      <c r="D1192" s="52"/>
      <c r="E1192" s="52"/>
      <c r="F1192" s="52"/>
      <c r="G1192" s="52"/>
      <c r="H1192" s="52"/>
      <c r="I1192" s="52"/>
      <c r="J1192" s="52"/>
      <c r="K1192" s="52"/>
      <c r="L1192" s="52"/>
      <c r="M1192" s="52"/>
      <c r="N1192" s="52"/>
      <c r="O1192" s="52"/>
      <c r="P1192" s="52"/>
      <c r="Q1192" s="52"/>
      <c r="R1192" s="52"/>
      <c r="S1192" s="52"/>
      <c r="T1192" s="52"/>
      <c r="U1192" s="52"/>
      <c r="V1192" s="52"/>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row>
    <row r="1193" spans="1:49" x14ac:dyDescent="0.2">
      <c r="A1193" s="52"/>
      <c r="B1193" s="52"/>
      <c r="C1193" s="52"/>
      <c r="D1193" s="52"/>
      <c r="E1193" s="52"/>
      <c r="F1193" s="52"/>
      <c r="G1193" s="52"/>
      <c r="H1193" s="52"/>
      <c r="I1193" s="52"/>
      <c r="J1193" s="52"/>
      <c r="K1193" s="52"/>
      <c r="L1193" s="52"/>
      <c r="M1193" s="52"/>
      <c r="N1193" s="52"/>
      <c r="O1193" s="52"/>
      <c r="P1193" s="52"/>
      <c r="Q1193" s="52"/>
      <c r="R1193" s="52"/>
      <c r="S1193" s="52"/>
      <c r="T1193" s="52"/>
      <c r="U1193" s="52"/>
      <c r="V1193" s="52"/>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row>
    <row r="1194" spans="1:49" x14ac:dyDescent="0.2">
      <c r="A1194" s="52"/>
      <c r="B1194" s="52"/>
      <c r="C1194" s="52"/>
      <c r="D1194" s="52"/>
      <c r="E1194" s="52"/>
      <c r="F1194" s="52"/>
      <c r="G1194" s="52"/>
      <c r="H1194" s="52"/>
      <c r="I1194" s="52"/>
      <c r="J1194" s="52"/>
      <c r="K1194" s="52"/>
      <c r="L1194" s="52"/>
      <c r="M1194" s="52"/>
      <c r="N1194" s="52"/>
      <c r="O1194" s="52"/>
      <c r="P1194" s="52"/>
      <c r="Q1194" s="52"/>
      <c r="R1194" s="52"/>
      <c r="S1194" s="52"/>
      <c r="T1194" s="52"/>
      <c r="U1194" s="52"/>
      <c r="V1194" s="52"/>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row>
    <row r="1195" spans="1:49" x14ac:dyDescent="0.2">
      <c r="A1195" s="52"/>
      <c r="B1195" s="52"/>
      <c r="C1195" s="52"/>
      <c r="D1195" s="52"/>
      <c r="E1195" s="52"/>
      <c r="F1195" s="52"/>
      <c r="G1195" s="52"/>
      <c r="H1195" s="52"/>
      <c r="I1195" s="52"/>
      <c r="J1195" s="52"/>
      <c r="K1195" s="52"/>
      <c r="L1195" s="52"/>
      <c r="M1195" s="52"/>
      <c r="N1195" s="52"/>
      <c r="O1195" s="52"/>
      <c r="P1195" s="52"/>
      <c r="Q1195" s="52"/>
      <c r="R1195" s="52"/>
      <c r="S1195" s="52"/>
      <c r="T1195" s="52"/>
      <c r="U1195" s="52"/>
      <c r="V1195" s="52"/>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row>
    <row r="1196" spans="1:49" x14ac:dyDescent="0.2">
      <c r="A1196" s="52"/>
      <c r="B1196" s="52"/>
      <c r="C1196" s="52"/>
      <c r="D1196" s="52"/>
      <c r="E1196" s="52"/>
      <c r="F1196" s="52"/>
      <c r="G1196" s="52"/>
      <c r="H1196" s="52"/>
      <c r="I1196" s="52"/>
      <c r="J1196" s="52"/>
      <c r="K1196" s="52"/>
      <c r="L1196" s="52"/>
      <c r="M1196" s="52"/>
      <c r="N1196" s="52"/>
      <c r="O1196" s="52"/>
      <c r="P1196" s="52"/>
      <c r="Q1196" s="52"/>
      <c r="R1196" s="52"/>
      <c r="S1196" s="52"/>
      <c r="T1196" s="52"/>
      <c r="U1196" s="52"/>
      <c r="V1196" s="52"/>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row>
    <row r="1197" spans="1:49" x14ac:dyDescent="0.2">
      <c r="A1197" s="52"/>
      <c r="B1197" s="52"/>
      <c r="C1197" s="52"/>
      <c r="D1197" s="52"/>
      <c r="E1197" s="52"/>
      <c r="F1197" s="52"/>
      <c r="G1197" s="52"/>
      <c r="H1197" s="52"/>
      <c r="I1197" s="52"/>
      <c r="J1197" s="52"/>
      <c r="K1197" s="52"/>
      <c r="L1197" s="52"/>
      <c r="M1197" s="52"/>
      <c r="N1197" s="52"/>
      <c r="O1197" s="52"/>
      <c r="P1197" s="52"/>
      <c r="Q1197" s="52"/>
      <c r="R1197" s="52"/>
      <c r="S1197" s="52"/>
      <c r="T1197" s="52"/>
      <c r="U1197" s="52"/>
      <c r="V1197" s="52"/>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row>
    <row r="1198" spans="1:49" x14ac:dyDescent="0.2">
      <c r="A1198" s="52"/>
      <c r="B1198" s="52"/>
      <c r="C1198" s="52"/>
      <c r="D1198" s="52"/>
      <c r="E1198" s="52"/>
      <c r="F1198" s="52"/>
      <c r="G1198" s="52"/>
      <c r="H1198" s="52"/>
      <c r="I1198" s="52"/>
      <c r="J1198" s="52"/>
      <c r="K1198" s="52"/>
      <c r="L1198" s="52"/>
      <c r="M1198" s="52"/>
      <c r="N1198" s="52"/>
      <c r="O1198" s="52"/>
      <c r="P1198" s="52"/>
      <c r="Q1198" s="52"/>
      <c r="R1198" s="52"/>
      <c r="S1198" s="52"/>
      <c r="T1198" s="52"/>
      <c r="U1198" s="52"/>
      <c r="V1198" s="52"/>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row>
    <row r="1199" spans="1:49" x14ac:dyDescent="0.2">
      <c r="A1199" s="52"/>
      <c r="B1199" s="52"/>
      <c r="C1199" s="52"/>
      <c r="D1199" s="52"/>
      <c r="E1199" s="52"/>
      <c r="F1199" s="52"/>
      <c r="G1199" s="52"/>
      <c r="H1199" s="52"/>
      <c r="I1199" s="52"/>
      <c r="J1199" s="52"/>
      <c r="K1199" s="52"/>
      <c r="L1199" s="52"/>
      <c r="M1199" s="52"/>
      <c r="N1199" s="52"/>
      <c r="O1199" s="52"/>
      <c r="P1199" s="52"/>
      <c r="Q1199" s="52"/>
      <c r="R1199" s="52"/>
      <c r="S1199" s="52"/>
      <c r="T1199" s="52"/>
      <c r="U1199" s="52"/>
      <c r="V1199" s="52"/>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row>
    <row r="1200" spans="1:49" x14ac:dyDescent="0.2">
      <c r="A1200" s="52"/>
      <c r="B1200" s="52"/>
      <c r="C1200" s="52"/>
      <c r="D1200" s="52"/>
      <c r="E1200" s="52"/>
      <c r="F1200" s="52"/>
      <c r="G1200" s="52"/>
      <c r="H1200" s="52"/>
      <c r="I1200" s="52"/>
      <c r="J1200" s="52"/>
      <c r="K1200" s="52"/>
      <c r="L1200" s="52"/>
      <c r="M1200" s="52"/>
      <c r="N1200" s="52"/>
      <c r="O1200" s="52"/>
      <c r="P1200" s="52"/>
      <c r="Q1200" s="52"/>
      <c r="R1200" s="52"/>
      <c r="S1200" s="52"/>
      <c r="T1200" s="52"/>
      <c r="U1200" s="52"/>
      <c r="V1200" s="52"/>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row>
    <row r="1201" spans="1:49" x14ac:dyDescent="0.2">
      <c r="A1201" s="52"/>
      <c r="B1201" s="52"/>
      <c r="C1201" s="52"/>
      <c r="D1201" s="52"/>
      <c r="E1201" s="52"/>
      <c r="F1201" s="52"/>
      <c r="G1201" s="52"/>
      <c r="H1201" s="52"/>
      <c r="I1201" s="52"/>
      <c r="J1201" s="52"/>
      <c r="K1201" s="52"/>
      <c r="L1201" s="52"/>
      <c r="M1201" s="52"/>
      <c r="N1201" s="52"/>
      <c r="O1201" s="52"/>
      <c r="P1201" s="52"/>
      <c r="Q1201" s="52"/>
      <c r="R1201" s="52"/>
      <c r="S1201" s="52"/>
      <c r="T1201" s="52"/>
      <c r="U1201" s="52"/>
      <c r="V1201" s="52"/>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row>
    <row r="1202" spans="1:49" x14ac:dyDescent="0.2">
      <c r="A1202" s="52"/>
      <c r="B1202" s="52"/>
      <c r="C1202" s="52"/>
      <c r="D1202" s="52"/>
      <c r="E1202" s="52"/>
      <c r="F1202" s="52"/>
      <c r="G1202" s="52"/>
      <c r="H1202" s="52"/>
      <c r="I1202" s="52"/>
      <c r="J1202" s="52"/>
      <c r="K1202" s="52"/>
      <c r="L1202" s="52"/>
      <c r="M1202" s="52"/>
      <c r="N1202" s="52"/>
      <c r="O1202" s="52"/>
      <c r="P1202" s="52"/>
      <c r="Q1202" s="52"/>
      <c r="R1202" s="52"/>
      <c r="S1202" s="52"/>
      <c r="T1202" s="52"/>
      <c r="U1202" s="52"/>
      <c r="V1202" s="52"/>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row>
    <row r="1203" spans="1:49" x14ac:dyDescent="0.2">
      <c r="A1203" s="52"/>
      <c r="B1203" s="52"/>
      <c r="C1203" s="52"/>
      <c r="D1203" s="52"/>
      <c r="E1203" s="52"/>
      <c r="F1203" s="52"/>
      <c r="G1203" s="52"/>
      <c r="H1203" s="52"/>
      <c r="I1203" s="52"/>
      <c r="J1203" s="52"/>
      <c r="K1203" s="52"/>
      <c r="L1203" s="52"/>
      <c r="M1203" s="52"/>
      <c r="N1203" s="52"/>
      <c r="O1203" s="52"/>
      <c r="P1203" s="52"/>
      <c r="Q1203" s="52"/>
      <c r="R1203" s="52"/>
      <c r="S1203" s="52"/>
      <c r="T1203" s="52"/>
      <c r="U1203" s="52"/>
      <c r="V1203" s="52"/>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row>
    <row r="1204" spans="1:49" x14ac:dyDescent="0.2">
      <c r="A1204" s="52"/>
      <c r="B1204" s="52"/>
      <c r="C1204" s="52"/>
      <c r="D1204" s="52"/>
      <c r="E1204" s="52"/>
      <c r="F1204" s="52"/>
      <c r="G1204" s="52"/>
      <c r="H1204" s="52"/>
      <c r="I1204" s="52"/>
      <c r="J1204" s="52"/>
      <c r="K1204" s="52"/>
      <c r="L1204" s="52"/>
      <c r="M1204" s="52"/>
      <c r="N1204" s="52"/>
      <c r="O1204" s="52"/>
      <c r="P1204" s="52"/>
      <c r="Q1204" s="52"/>
      <c r="R1204" s="52"/>
      <c r="S1204" s="52"/>
      <c r="T1204" s="52"/>
      <c r="U1204" s="52"/>
      <c r="V1204" s="52"/>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row>
    <row r="1205" spans="1:49" x14ac:dyDescent="0.2">
      <c r="A1205" s="52"/>
      <c r="B1205" s="52"/>
      <c r="C1205" s="52"/>
      <c r="D1205" s="52"/>
      <c r="E1205" s="52"/>
      <c r="F1205" s="52"/>
      <c r="G1205" s="52"/>
      <c r="H1205" s="52"/>
      <c r="I1205" s="52"/>
      <c r="J1205" s="52"/>
      <c r="K1205" s="52"/>
      <c r="L1205" s="52"/>
      <c r="M1205" s="52"/>
      <c r="N1205" s="52"/>
      <c r="O1205" s="52"/>
      <c r="P1205" s="52"/>
      <c r="Q1205" s="52"/>
      <c r="R1205" s="52"/>
      <c r="S1205" s="52"/>
      <c r="T1205" s="52"/>
      <c r="U1205" s="52"/>
      <c r="V1205" s="52"/>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row>
    <row r="1206" spans="1:49" x14ac:dyDescent="0.2">
      <c r="A1206" s="52"/>
      <c r="B1206" s="52"/>
      <c r="C1206" s="52"/>
      <c r="D1206" s="52"/>
      <c r="E1206" s="52"/>
      <c r="F1206" s="52"/>
      <c r="G1206" s="52"/>
      <c r="H1206" s="52"/>
      <c r="I1206" s="52"/>
      <c r="J1206" s="52"/>
      <c r="K1206" s="52"/>
      <c r="L1206" s="52"/>
      <c r="M1206" s="52"/>
      <c r="N1206" s="52"/>
      <c r="O1206" s="52"/>
      <c r="P1206" s="52"/>
      <c r="Q1206" s="52"/>
      <c r="R1206" s="52"/>
      <c r="S1206" s="52"/>
      <c r="T1206" s="52"/>
      <c r="U1206" s="52"/>
      <c r="V1206" s="52"/>
      <c r="W1206" s="52"/>
      <c r="X1206" s="52"/>
      <c r="Y1206" s="52"/>
      <c r="Z1206" s="52"/>
      <c r="AA1206" s="52"/>
      <c r="AB1206" s="52"/>
      <c r="AC1206" s="52"/>
      <c r="AD1206" s="52"/>
      <c r="AE1206" s="52"/>
      <c r="AF1206" s="52"/>
      <c r="AG1206" s="52"/>
      <c r="AH1206" s="52"/>
      <c r="AI1206" s="52"/>
      <c r="AJ1206" s="52"/>
      <c r="AK1206" s="52"/>
      <c r="AL1206" s="52"/>
      <c r="AM1206" s="52"/>
      <c r="AN1206" s="52"/>
      <c r="AO1206" s="52"/>
      <c r="AP1206" s="52"/>
      <c r="AQ1206" s="52"/>
      <c r="AR1206" s="52"/>
      <c r="AS1206" s="52"/>
      <c r="AT1206" s="52"/>
      <c r="AU1206" s="52"/>
      <c r="AV1206" s="52"/>
      <c r="AW1206" s="52"/>
    </row>
    <row r="1207" spans="1:49" x14ac:dyDescent="0.2">
      <c r="A1207" s="52"/>
      <c r="B1207" s="52"/>
      <c r="C1207" s="52"/>
      <c r="D1207" s="52"/>
      <c r="E1207" s="52"/>
      <c r="F1207" s="52"/>
      <c r="G1207" s="52"/>
      <c r="H1207" s="52"/>
      <c r="I1207" s="52"/>
      <c r="J1207" s="52"/>
      <c r="K1207" s="52"/>
      <c r="L1207" s="52"/>
      <c r="M1207" s="52"/>
      <c r="N1207" s="52"/>
      <c r="O1207" s="52"/>
      <c r="P1207" s="52"/>
      <c r="Q1207" s="52"/>
      <c r="R1207" s="52"/>
      <c r="S1207" s="52"/>
      <c r="T1207" s="52"/>
      <c r="U1207" s="52"/>
      <c r="V1207" s="52"/>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row>
    <row r="1208" spans="1:49" x14ac:dyDescent="0.2">
      <c r="A1208" s="52"/>
      <c r="B1208" s="52"/>
      <c r="C1208" s="52"/>
      <c r="D1208" s="52"/>
      <c r="E1208" s="52"/>
      <c r="F1208" s="52"/>
      <c r="G1208" s="52"/>
      <c r="H1208" s="52"/>
      <c r="I1208" s="52"/>
      <c r="J1208" s="52"/>
      <c r="K1208" s="52"/>
      <c r="L1208" s="52"/>
      <c r="M1208" s="52"/>
      <c r="N1208" s="52"/>
      <c r="O1208" s="52"/>
      <c r="P1208" s="52"/>
      <c r="Q1208" s="52"/>
      <c r="R1208" s="52"/>
      <c r="S1208" s="52"/>
      <c r="T1208" s="52"/>
      <c r="U1208" s="52"/>
      <c r="V1208" s="52"/>
      <c r="W1208" s="52"/>
      <c r="X1208" s="52"/>
      <c r="Y1208" s="52"/>
      <c r="Z1208" s="52"/>
      <c r="AA1208" s="52"/>
      <c r="AB1208" s="52"/>
      <c r="AC1208" s="52"/>
      <c r="AD1208" s="52"/>
      <c r="AE1208" s="52"/>
      <c r="AF1208" s="52"/>
      <c r="AG1208" s="52"/>
      <c r="AH1208" s="52"/>
      <c r="AI1208" s="52"/>
      <c r="AJ1208" s="52"/>
      <c r="AK1208" s="52"/>
      <c r="AL1208" s="52"/>
      <c r="AM1208" s="52"/>
      <c r="AN1208" s="52"/>
      <c r="AO1208" s="52"/>
      <c r="AP1208" s="52"/>
      <c r="AQ1208" s="52"/>
      <c r="AR1208" s="52"/>
      <c r="AS1208" s="52"/>
      <c r="AT1208" s="52"/>
      <c r="AU1208" s="52"/>
      <c r="AV1208" s="52"/>
      <c r="AW1208" s="52"/>
    </row>
    <row r="1209" spans="1:49" x14ac:dyDescent="0.2">
      <c r="A1209" s="52"/>
      <c r="B1209" s="52"/>
      <c r="C1209" s="52"/>
      <c r="D1209" s="52"/>
      <c r="E1209" s="52"/>
      <c r="F1209" s="52"/>
      <c r="G1209" s="52"/>
      <c r="H1209" s="52"/>
      <c r="I1209" s="52"/>
      <c r="J1209" s="52"/>
      <c r="K1209" s="52"/>
      <c r="L1209" s="52"/>
      <c r="M1209" s="52"/>
      <c r="N1209" s="52"/>
      <c r="O1209" s="52"/>
      <c r="P1209" s="52"/>
      <c r="Q1209" s="52"/>
      <c r="R1209" s="52"/>
      <c r="S1209" s="52"/>
      <c r="T1209" s="52"/>
      <c r="U1209" s="52"/>
      <c r="V1209" s="52"/>
      <c r="W1209" s="52"/>
      <c r="X1209" s="52"/>
      <c r="Y1209" s="52"/>
      <c r="Z1209" s="52"/>
      <c r="AA1209" s="52"/>
      <c r="AB1209" s="52"/>
      <c r="AC1209" s="52"/>
      <c r="AD1209" s="52"/>
      <c r="AE1209" s="52"/>
      <c r="AF1209" s="52"/>
      <c r="AG1209" s="52"/>
      <c r="AH1209" s="52"/>
      <c r="AI1209" s="52"/>
      <c r="AJ1209" s="52"/>
      <c r="AK1209" s="52"/>
      <c r="AL1209" s="52"/>
      <c r="AM1209" s="52"/>
      <c r="AN1209" s="52"/>
      <c r="AO1209" s="52"/>
      <c r="AP1209" s="52"/>
      <c r="AQ1209" s="52"/>
      <c r="AR1209" s="52"/>
      <c r="AS1209" s="52"/>
      <c r="AT1209" s="52"/>
      <c r="AU1209" s="52"/>
      <c r="AV1209" s="52"/>
      <c r="AW1209" s="52"/>
    </row>
    <row r="1210" spans="1:49" x14ac:dyDescent="0.2">
      <c r="A1210" s="52"/>
      <c r="B1210" s="52"/>
      <c r="C1210" s="52"/>
      <c r="D1210" s="52"/>
      <c r="E1210" s="52"/>
      <c r="F1210" s="52"/>
      <c r="G1210" s="52"/>
      <c r="H1210" s="52"/>
      <c r="I1210" s="52"/>
      <c r="J1210" s="52"/>
      <c r="K1210" s="52"/>
      <c r="L1210" s="52"/>
      <c r="M1210" s="52"/>
      <c r="N1210" s="52"/>
      <c r="O1210" s="52"/>
      <c r="P1210" s="52"/>
      <c r="Q1210" s="52"/>
      <c r="R1210" s="52"/>
      <c r="S1210" s="52"/>
      <c r="T1210" s="52"/>
      <c r="U1210" s="52"/>
      <c r="V1210" s="52"/>
      <c r="W1210" s="52"/>
      <c r="X1210" s="52"/>
      <c r="Y1210" s="52"/>
      <c r="Z1210" s="52"/>
      <c r="AA1210" s="52"/>
      <c r="AB1210" s="52"/>
      <c r="AC1210" s="52"/>
      <c r="AD1210" s="52"/>
      <c r="AE1210" s="52"/>
      <c r="AF1210" s="52"/>
      <c r="AG1210" s="52"/>
      <c r="AH1210" s="52"/>
      <c r="AI1210" s="52"/>
      <c r="AJ1210" s="52"/>
      <c r="AK1210" s="52"/>
      <c r="AL1210" s="52"/>
      <c r="AM1210" s="52"/>
      <c r="AN1210" s="52"/>
      <c r="AO1210" s="52"/>
      <c r="AP1210" s="52"/>
      <c r="AQ1210" s="52"/>
      <c r="AR1210" s="52"/>
      <c r="AS1210" s="52"/>
      <c r="AT1210" s="52"/>
      <c r="AU1210" s="52"/>
      <c r="AV1210" s="52"/>
      <c r="AW1210" s="52"/>
    </row>
    <row r="1211" spans="1:49" x14ac:dyDescent="0.2">
      <c r="A1211" s="52"/>
      <c r="B1211" s="52"/>
      <c r="C1211" s="52"/>
      <c r="D1211" s="52"/>
      <c r="E1211" s="52"/>
      <c r="F1211" s="52"/>
      <c r="G1211" s="52"/>
      <c r="H1211" s="52"/>
      <c r="I1211" s="52"/>
      <c r="J1211" s="52"/>
      <c r="K1211" s="52"/>
      <c r="L1211" s="52"/>
      <c r="M1211" s="52"/>
      <c r="N1211" s="52"/>
      <c r="O1211" s="52"/>
      <c r="P1211" s="52"/>
      <c r="Q1211" s="52"/>
      <c r="R1211" s="52"/>
      <c r="S1211" s="52"/>
      <c r="T1211" s="52"/>
      <c r="U1211" s="52"/>
      <c r="V1211" s="52"/>
      <c r="W1211" s="52"/>
      <c r="X1211" s="52"/>
      <c r="Y1211" s="52"/>
      <c r="Z1211" s="52"/>
      <c r="AA1211" s="52"/>
      <c r="AB1211" s="52"/>
      <c r="AC1211" s="52"/>
      <c r="AD1211" s="52"/>
      <c r="AE1211" s="52"/>
      <c r="AF1211" s="52"/>
      <c r="AG1211" s="52"/>
      <c r="AH1211" s="52"/>
      <c r="AI1211" s="52"/>
      <c r="AJ1211" s="52"/>
      <c r="AK1211" s="52"/>
      <c r="AL1211" s="52"/>
      <c r="AM1211" s="52"/>
      <c r="AN1211" s="52"/>
      <c r="AO1211" s="52"/>
      <c r="AP1211" s="52"/>
      <c r="AQ1211" s="52"/>
      <c r="AR1211" s="52"/>
      <c r="AS1211" s="52"/>
      <c r="AT1211" s="52"/>
      <c r="AU1211" s="52"/>
      <c r="AV1211" s="52"/>
      <c r="AW1211" s="52"/>
    </row>
    <row r="1212" spans="1:49" x14ac:dyDescent="0.2">
      <c r="A1212" s="52"/>
      <c r="B1212" s="52"/>
      <c r="C1212" s="52"/>
      <c r="D1212" s="52"/>
      <c r="E1212" s="52"/>
      <c r="F1212" s="52"/>
      <c r="G1212" s="52"/>
      <c r="H1212" s="52"/>
      <c r="I1212" s="52"/>
      <c r="J1212" s="52"/>
      <c r="K1212" s="52"/>
      <c r="L1212" s="52"/>
      <c r="M1212" s="52"/>
      <c r="N1212" s="52"/>
      <c r="O1212" s="52"/>
      <c r="P1212" s="52"/>
      <c r="Q1212" s="52"/>
      <c r="R1212" s="52"/>
      <c r="S1212" s="52"/>
      <c r="T1212" s="52"/>
      <c r="U1212" s="52"/>
      <c r="V1212" s="52"/>
      <c r="W1212" s="52"/>
      <c r="X1212" s="52"/>
      <c r="Y1212" s="52"/>
      <c r="Z1212" s="52"/>
      <c r="AA1212" s="52"/>
      <c r="AB1212" s="52"/>
      <c r="AC1212" s="52"/>
      <c r="AD1212" s="52"/>
      <c r="AE1212" s="52"/>
      <c r="AF1212" s="52"/>
      <c r="AG1212" s="52"/>
      <c r="AH1212" s="52"/>
      <c r="AI1212" s="52"/>
      <c r="AJ1212" s="52"/>
      <c r="AK1212" s="52"/>
      <c r="AL1212" s="52"/>
      <c r="AM1212" s="52"/>
      <c r="AN1212" s="52"/>
      <c r="AO1212" s="52"/>
      <c r="AP1212" s="52"/>
      <c r="AQ1212" s="52"/>
      <c r="AR1212" s="52"/>
      <c r="AS1212" s="52"/>
      <c r="AT1212" s="52"/>
      <c r="AU1212" s="52"/>
      <c r="AV1212" s="52"/>
      <c r="AW1212" s="52"/>
    </row>
    <row r="1213" spans="1:49" x14ac:dyDescent="0.2">
      <c r="A1213" s="52"/>
      <c r="B1213" s="52"/>
      <c r="C1213" s="52"/>
      <c r="D1213" s="52"/>
      <c r="E1213" s="52"/>
      <c r="F1213" s="52"/>
      <c r="G1213" s="52"/>
      <c r="H1213" s="52"/>
      <c r="I1213" s="52"/>
      <c r="J1213" s="52"/>
      <c r="K1213" s="52"/>
      <c r="L1213" s="52"/>
      <c r="M1213" s="52"/>
      <c r="N1213" s="52"/>
      <c r="O1213" s="52"/>
      <c r="P1213" s="52"/>
      <c r="Q1213" s="52"/>
      <c r="R1213" s="52"/>
      <c r="S1213" s="52"/>
      <c r="T1213" s="52"/>
      <c r="U1213" s="52"/>
      <c r="V1213" s="52"/>
      <c r="W1213" s="52"/>
      <c r="X1213" s="52"/>
      <c r="Y1213" s="52"/>
      <c r="Z1213" s="52"/>
      <c r="AA1213" s="52"/>
      <c r="AB1213" s="52"/>
      <c r="AC1213" s="52"/>
      <c r="AD1213" s="52"/>
      <c r="AE1213" s="52"/>
      <c r="AF1213" s="52"/>
      <c r="AG1213" s="52"/>
      <c r="AH1213" s="52"/>
      <c r="AI1213" s="52"/>
      <c r="AJ1213" s="52"/>
      <c r="AK1213" s="52"/>
      <c r="AL1213" s="52"/>
      <c r="AM1213" s="52"/>
      <c r="AN1213" s="52"/>
      <c r="AO1213" s="52"/>
      <c r="AP1213" s="52"/>
      <c r="AQ1213" s="52"/>
      <c r="AR1213" s="52"/>
      <c r="AS1213" s="52"/>
      <c r="AT1213" s="52"/>
      <c r="AU1213" s="52"/>
      <c r="AV1213" s="52"/>
      <c r="AW1213" s="52"/>
    </row>
    <row r="1214" spans="1:49" x14ac:dyDescent="0.2">
      <c r="A1214" s="52"/>
      <c r="B1214" s="52"/>
      <c r="C1214" s="52"/>
      <c r="D1214" s="52"/>
      <c r="E1214" s="52"/>
      <c r="F1214" s="52"/>
      <c r="G1214" s="52"/>
      <c r="H1214" s="52"/>
      <c r="I1214" s="52"/>
      <c r="J1214" s="52"/>
      <c r="K1214" s="52"/>
      <c r="L1214" s="52"/>
      <c r="M1214" s="52"/>
      <c r="N1214" s="52"/>
      <c r="O1214" s="52"/>
      <c r="P1214" s="52"/>
      <c r="Q1214" s="52"/>
      <c r="R1214" s="52"/>
      <c r="S1214" s="52"/>
      <c r="T1214" s="52"/>
      <c r="U1214" s="52"/>
      <c r="V1214" s="52"/>
      <c r="W1214" s="52"/>
      <c r="X1214" s="52"/>
      <c r="Y1214" s="52"/>
      <c r="Z1214" s="52"/>
      <c r="AA1214" s="52"/>
      <c r="AB1214" s="52"/>
      <c r="AC1214" s="52"/>
      <c r="AD1214" s="52"/>
      <c r="AE1214" s="52"/>
      <c r="AF1214" s="52"/>
      <c r="AG1214" s="52"/>
      <c r="AH1214" s="52"/>
      <c r="AI1214" s="52"/>
      <c r="AJ1214" s="52"/>
      <c r="AK1214" s="52"/>
      <c r="AL1214" s="52"/>
      <c r="AM1214" s="52"/>
      <c r="AN1214" s="52"/>
      <c r="AO1214" s="52"/>
      <c r="AP1214" s="52"/>
      <c r="AQ1214" s="52"/>
      <c r="AR1214" s="52"/>
      <c r="AS1214" s="52"/>
      <c r="AT1214" s="52"/>
      <c r="AU1214" s="52"/>
      <c r="AV1214" s="52"/>
      <c r="AW1214" s="52"/>
    </row>
    <row r="1215" spans="1:49" x14ac:dyDescent="0.2">
      <c r="A1215" s="52"/>
      <c r="B1215" s="52"/>
      <c r="C1215" s="52"/>
      <c r="D1215" s="52"/>
      <c r="E1215" s="52"/>
      <c r="F1215" s="52"/>
      <c r="G1215" s="52"/>
      <c r="H1215" s="52"/>
      <c r="I1215" s="52"/>
      <c r="J1215" s="52"/>
      <c r="K1215" s="52"/>
      <c r="L1215" s="52"/>
      <c r="M1215" s="52"/>
      <c r="N1215" s="52"/>
      <c r="O1215" s="52"/>
      <c r="P1215" s="52"/>
      <c r="Q1215" s="52"/>
      <c r="R1215" s="52"/>
      <c r="S1215" s="52"/>
      <c r="T1215" s="52"/>
      <c r="U1215" s="52"/>
      <c r="V1215" s="52"/>
      <c r="W1215" s="52"/>
      <c r="X1215" s="52"/>
      <c r="Y1215" s="52"/>
      <c r="Z1215" s="52"/>
      <c r="AA1215" s="52"/>
      <c r="AB1215" s="52"/>
      <c r="AC1215" s="52"/>
      <c r="AD1215" s="52"/>
      <c r="AE1215" s="52"/>
      <c r="AF1215" s="52"/>
      <c r="AG1215" s="52"/>
      <c r="AH1215" s="52"/>
      <c r="AI1215" s="52"/>
      <c r="AJ1215" s="52"/>
      <c r="AK1215" s="52"/>
      <c r="AL1215" s="52"/>
      <c r="AM1215" s="52"/>
      <c r="AN1215" s="52"/>
      <c r="AO1215" s="52"/>
      <c r="AP1215" s="52"/>
      <c r="AQ1215" s="52"/>
      <c r="AR1215" s="52"/>
      <c r="AS1215" s="52"/>
      <c r="AT1215" s="52"/>
      <c r="AU1215" s="52"/>
      <c r="AV1215" s="52"/>
      <c r="AW1215" s="52"/>
    </row>
    <row r="1216" spans="1:49" x14ac:dyDescent="0.2">
      <c r="A1216" s="52"/>
      <c r="B1216" s="52"/>
      <c r="C1216" s="52"/>
      <c r="D1216" s="52"/>
      <c r="E1216" s="52"/>
      <c r="F1216" s="52"/>
      <c r="G1216" s="52"/>
      <c r="H1216" s="52"/>
      <c r="I1216" s="52"/>
      <c r="J1216" s="52"/>
      <c r="K1216" s="52"/>
      <c r="L1216" s="52"/>
      <c r="M1216" s="52"/>
      <c r="N1216" s="52"/>
      <c r="O1216" s="52"/>
      <c r="P1216" s="52"/>
      <c r="Q1216" s="52"/>
      <c r="R1216" s="52"/>
      <c r="S1216" s="52"/>
      <c r="T1216" s="52"/>
      <c r="U1216" s="52"/>
      <c r="V1216" s="52"/>
      <c r="W1216" s="52"/>
      <c r="X1216" s="52"/>
      <c r="Y1216" s="52"/>
      <c r="Z1216" s="52"/>
      <c r="AA1216" s="52"/>
      <c r="AB1216" s="52"/>
      <c r="AC1216" s="52"/>
      <c r="AD1216" s="52"/>
      <c r="AE1216" s="52"/>
      <c r="AF1216" s="52"/>
      <c r="AG1216" s="52"/>
      <c r="AH1216" s="52"/>
      <c r="AI1216" s="52"/>
      <c r="AJ1216" s="52"/>
      <c r="AK1216" s="52"/>
      <c r="AL1216" s="52"/>
      <c r="AM1216" s="52"/>
      <c r="AN1216" s="52"/>
      <c r="AO1216" s="52"/>
      <c r="AP1216" s="52"/>
      <c r="AQ1216" s="52"/>
      <c r="AR1216" s="52"/>
      <c r="AS1216" s="52"/>
      <c r="AT1216" s="52"/>
      <c r="AU1216" s="52"/>
      <c r="AV1216" s="52"/>
      <c r="AW1216" s="52"/>
    </row>
    <row r="1217" spans="1:49" x14ac:dyDescent="0.2">
      <c r="A1217" s="52"/>
      <c r="B1217" s="52"/>
      <c r="C1217" s="52"/>
      <c r="D1217" s="52"/>
      <c r="E1217" s="52"/>
      <c r="F1217" s="52"/>
      <c r="G1217" s="52"/>
      <c r="H1217" s="52"/>
      <c r="I1217" s="52"/>
      <c r="J1217" s="52"/>
      <c r="K1217" s="52"/>
      <c r="L1217" s="52"/>
      <c r="M1217" s="52"/>
      <c r="N1217" s="52"/>
      <c r="O1217" s="52"/>
      <c r="P1217" s="52"/>
      <c r="Q1217" s="52"/>
      <c r="R1217" s="52"/>
      <c r="S1217" s="52"/>
      <c r="T1217" s="52"/>
      <c r="U1217" s="52"/>
      <c r="V1217" s="52"/>
      <c r="W1217" s="52"/>
      <c r="X1217" s="52"/>
      <c r="Y1217" s="52"/>
      <c r="Z1217" s="52"/>
      <c r="AA1217" s="52"/>
      <c r="AB1217" s="52"/>
      <c r="AC1217" s="52"/>
      <c r="AD1217" s="52"/>
      <c r="AE1217" s="52"/>
      <c r="AF1217" s="52"/>
      <c r="AG1217" s="52"/>
      <c r="AH1217" s="52"/>
      <c r="AI1217" s="52"/>
      <c r="AJ1217" s="52"/>
      <c r="AK1217" s="52"/>
      <c r="AL1217" s="52"/>
      <c r="AM1217" s="52"/>
      <c r="AN1217" s="52"/>
      <c r="AO1217" s="52"/>
      <c r="AP1217" s="52"/>
      <c r="AQ1217" s="52"/>
      <c r="AR1217" s="52"/>
      <c r="AS1217" s="52"/>
      <c r="AT1217" s="52"/>
      <c r="AU1217" s="52"/>
      <c r="AV1217" s="52"/>
      <c r="AW1217" s="52"/>
    </row>
    <row r="1218" spans="1:49" x14ac:dyDescent="0.2">
      <c r="A1218" s="52"/>
      <c r="B1218" s="52"/>
      <c r="C1218" s="52"/>
      <c r="D1218" s="52"/>
      <c r="E1218" s="52"/>
      <c r="F1218" s="52"/>
      <c r="G1218" s="52"/>
      <c r="H1218" s="52"/>
      <c r="I1218" s="52"/>
      <c r="J1218" s="52"/>
      <c r="K1218" s="52"/>
      <c r="L1218" s="52"/>
      <c r="M1218" s="52"/>
      <c r="N1218" s="52"/>
      <c r="O1218" s="52"/>
      <c r="P1218" s="52"/>
      <c r="Q1218" s="52"/>
      <c r="R1218" s="52"/>
      <c r="S1218" s="52"/>
      <c r="T1218" s="52"/>
      <c r="U1218" s="52"/>
      <c r="V1218" s="52"/>
      <c r="W1218" s="52"/>
      <c r="X1218" s="52"/>
      <c r="Y1218" s="52"/>
      <c r="Z1218" s="52"/>
      <c r="AA1218" s="52"/>
      <c r="AB1218" s="52"/>
      <c r="AC1218" s="52"/>
      <c r="AD1218" s="52"/>
      <c r="AE1218" s="52"/>
      <c r="AF1218" s="52"/>
      <c r="AG1218" s="52"/>
      <c r="AH1218" s="52"/>
      <c r="AI1218" s="52"/>
      <c r="AJ1218" s="52"/>
      <c r="AK1218" s="52"/>
      <c r="AL1218" s="52"/>
      <c r="AM1218" s="52"/>
      <c r="AN1218" s="52"/>
      <c r="AO1218" s="52"/>
      <c r="AP1218" s="52"/>
      <c r="AQ1218" s="52"/>
      <c r="AR1218" s="52"/>
      <c r="AS1218" s="52"/>
      <c r="AT1218" s="52"/>
      <c r="AU1218" s="52"/>
      <c r="AV1218" s="52"/>
      <c r="AW1218" s="52"/>
    </row>
    <row r="1219" spans="1:49" x14ac:dyDescent="0.2">
      <c r="A1219" s="52"/>
      <c r="B1219" s="52"/>
      <c r="C1219" s="52"/>
      <c r="D1219" s="52"/>
      <c r="E1219" s="52"/>
      <c r="F1219" s="52"/>
      <c r="G1219" s="52"/>
      <c r="H1219" s="52"/>
      <c r="I1219" s="52"/>
      <c r="J1219" s="52"/>
      <c r="K1219" s="52"/>
      <c r="L1219" s="52"/>
      <c r="M1219" s="52"/>
      <c r="N1219" s="52"/>
      <c r="O1219" s="52"/>
      <c r="P1219" s="52"/>
      <c r="Q1219" s="52"/>
      <c r="R1219" s="52"/>
      <c r="S1219" s="52"/>
      <c r="T1219" s="52"/>
      <c r="U1219" s="52"/>
      <c r="V1219" s="52"/>
      <c r="W1219" s="52"/>
      <c r="X1219" s="52"/>
      <c r="Y1219" s="52"/>
      <c r="Z1219" s="52"/>
      <c r="AA1219" s="52"/>
      <c r="AB1219" s="52"/>
      <c r="AC1219" s="52"/>
      <c r="AD1219" s="52"/>
      <c r="AE1219" s="52"/>
      <c r="AF1219" s="52"/>
      <c r="AG1219" s="52"/>
      <c r="AH1219" s="52"/>
      <c r="AI1219" s="52"/>
      <c r="AJ1219" s="52"/>
      <c r="AK1219" s="52"/>
      <c r="AL1219" s="52"/>
      <c r="AM1219" s="52"/>
      <c r="AN1219" s="52"/>
      <c r="AO1219" s="52"/>
      <c r="AP1219" s="52"/>
      <c r="AQ1219" s="52"/>
      <c r="AR1219" s="52"/>
      <c r="AS1219" s="52"/>
      <c r="AT1219" s="52"/>
      <c r="AU1219" s="52"/>
      <c r="AV1219" s="52"/>
      <c r="AW1219" s="52"/>
    </row>
    <row r="1220" spans="1:49" x14ac:dyDescent="0.2">
      <c r="A1220" s="52"/>
      <c r="B1220" s="52"/>
      <c r="C1220" s="52"/>
      <c r="D1220" s="52"/>
      <c r="E1220" s="52"/>
      <c r="F1220" s="52"/>
      <c r="G1220" s="52"/>
      <c r="H1220" s="52"/>
      <c r="I1220" s="52"/>
      <c r="J1220" s="52"/>
      <c r="K1220" s="52"/>
      <c r="L1220" s="52"/>
      <c r="M1220" s="52"/>
      <c r="N1220" s="52"/>
      <c r="O1220" s="52"/>
      <c r="P1220" s="52"/>
      <c r="Q1220" s="52"/>
      <c r="R1220" s="52"/>
      <c r="S1220" s="52"/>
      <c r="T1220" s="52"/>
      <c r="U1220" s="52"/>
      <c r="V1220" s="52"/>
      <c r="W1220" s="52"/>
      <c r="X1220" s="52"/>
      <c r="Y1220" s="52"/>
      <c r="Z1220" s="52"/>
      <c r="AA1220" s="52"/>
      <c r="AB1220" s="52"/>
      <c r="AC1220" s="52"/>
      <c r="AD1220" s="52"/>
      <c r="AE1220" s="52"/>
      <c r="AF1220" s="52"/>
      <c r="AG1220" s="52"/>
      <c r="AH1220" s="52"/>
      <c r="AI1220" s="52"/>
      <c r="AJ1220" s="52"/>
      <c r="AK1220" s="52"/>
      <c r="AL1220" s="52"/>
      <c r="AM1220" s="52"/>
      <c r="AN1220" s="52"/>
      <c r="AO1220" s="52"/>
      <c r="AP1220" s="52"/>
      <c r="AQ1220" s="52"/>
      <c r="AR1220" s="52"/>
      <c r="AS1220" s="52"/>
      <c r="AT1220" s="52"/>
      <c r="AU1220" s="52"/>
      <c r="AV1220" s="52"/>
      <c r="AW1220" s="52"/>
    </row>
    <row r="1221" spans="1:49" x14ac:dyDescent="0.2">
      <c r="A1221" s="52"/>
      <c r="B1221" s="52"/>
      <c r="C1221" s="52"/>
      <c r="D1221" s="52"/>
      <c r="E1221" s="52"/>
      <c r="F1221" s="52"/>
      <c r="G1221" s="52"/>
      <c r="H1221" s="52"/>
      <c r="I1221" s="52"/>
      <c r="J1221" s="52"/>
      <c r="K1221" s="52"/>
      <c r="L1221" s="52"/>
      <c r="M1221" s="52"/>
      <c r="N1221" s="52"/>
      <c r="O1221" s="52"/>
      <c r="P1221" s="52"/>
      <c r="Q1221" s="52"/>
      <c r="R1221" s="52"/>
      <c r="S1221" s="52"/>
      <c r="T1221" s="52"/>
      <c r="U1221" s="52"/>
      <c r="V1221" s="52"/>
      <c r="W1221" s="52"/>
      <c r="X1221" s="52"/>
      <c r="Y1221" s="52"/>
      <c r="Z1221" s="52"/>
      <c r="AA1221" s="52"/>
      <c r="AB1221" s="52"/>
      <c r="AC1221" s="52"/>
      <c r="AD1221" s="52"/>
      <c r="AE1221" s="52"/>
      <c r="AF1221" s="52"/>
      <c r="AG1221" s="52"/>
      <c r="AH1221" s="52"/>
      <c r="AI1221" s="52"/>
      <c r="AJ1221" s="52"/>
      <c r="AK1221" s="52"/>
      <c r="AL1221" s="52"/>
      <c r="AM1221" s="52"/>
      <c r="AN1221" s="52"/>
      <c r="AO1221" s="52"/>
      <c r="AP1221" s="52"/>
      <c r="AQ1221" s="52"/>
      <c r="AR1221" s="52"/>
      <c r="AS1221" s="52"/>
      <c r="AT1221" s="52"/>
      <c r="AU1221" s="52"/>
      <c r="AV1221" s="52"/>
      <c r="AW1221" s="52"/>
    </row>
    <row r="1222" spans="1:49" x14ac:dyDescent="0.2">
      <c r="A1222" s="52"/>
      <c r="B1222" s="52"/>
      <c r="C1222" s="52"/>
      <c r="D1222" s="52"/>
      <c r="E1222" s="52"/>
      <c r="F1222" s="52"/>
      <c r="G1222" s="52"/>
      <c r="H1222" s="52"/>
      <c r="I1222" s="52"/>
      <c r="J1222" s="52"/>
      <c r="K1222" s="52"/>
      <c r="L1222" s="52"/>
      <c r="M1222" s="52"/>
      <c r="N1222" s="52"/>
      <c r="O1222" s="52"/>
      <c r="P1222" s="52"/>
      <c r="Q1222" s="52"/>
      <c r="R1222" s="52"/>
      <c r="S1222" s="52"/>
      <c r="T1222" s="52"/>
      <c r="U1222" s="52"/>
      <c r="V1222" s="52"/>
      <c r="W1222" s="52"/>
      <c r="X1222" s="52"/>
      <c r="Y1222" s="52"/>
      <c r="Z1222" s="52"/>
      <c r="AA1222" s="52"/>
      <c r="AB1222" s="52"/>
      <c r="AC1222" s="52"/>
      <c r="AD1222" s="52"/>
      <c r="AE1222" s="52"/>
      <c r="AF1222" s="52"/>
      <c r="AG1222" s="52"/>
      <c r="AH1222" s="52"/>
      <c r="AI1222" s="52"/>
      <c r="AJ1222" s="52"/>
      <c r="AK1222" s="52"/>
      <c r="AL1222" s="52"/>
      <c r="AM1222" s="52"/>
      <c r="AN1222" s="52"/>
      <c r="AO1222" s="52"/>
      <c r="AP1222" s="52"/>
      <c r="AQ1222" s="52"/>
      <c r="AR1222" s="52"/>
      <c r="AS1222" s="52"/>
      <c r="AT1222" s="52"/>
      <c r="AU1222" s="52"/>
      <c r="AV1222" s="52"/>
      <c r="AW1222" s="52"/>
    </row>
    <row r="1223" spans="1:49" x14ac:dyDescent="0.2">
      <c r="A1223" s="52"/>
      <c r="B1223" s="52"/>
      <c r="C1223" s="52"/>
      <c r="D1223" s="52"/>
      <c r="E1223" s="52"/>
      <c r="F1223" s="52"/>
      <c r="G1223" s="52"/>
      <c r="H1223" s="52"/>
      <c r="I1223" s="52"/>
      <c r="J1223" s="52"/>
      <c r="K1223" s="52"/>
      <c r="L1223" s="52"/>
      <c r="M1223" s="52"/>
      <c r="N1223" s="52"/>
      <c r="O1223" s="52"/>
      <c r="P1223" s="52"/>
      <c r="Q1223" s="52"/>
      <c r="R1223" s="52"/>
      <c r="S1223" s="52"/>
      <c r="T1223" s="52"/>
      <c r="U1223" s="52"/>
      <c r="V1223" s="52"/>
      <c r="W1223" s="52"/>
      <c r="X1223" s="52"/>
      <c r="Y1223" s="52"/>
      <c r="Z1223" s="52"/>
      <c r="AA1223" s="52"/>
      <c r="AB1223" s="52"/>
      <c r="AC1223" s="52"/>
      <c r="AD1223" s="52"/>
      <c r="AE1223" s="52"/>
      <c r="AF1223" s="52"/>
      <c r="AG1223" s="52"/>
      <c r="AH1223" s="52"/>
      <c r="AI1223" s="52"/>
      <c r="AJ1223" s="52"/>
      <c r="AK1223" s="52"/>
      <c r="AL1223" s="52"/>
      <c r="AM1223" s="52"/>
      <c r="AN1223" s="52"/>
      <c r="AO1223" s="52"/>
      <c r="AP1223" s="52"/>
      <c r="AQ1223" s="52"/>
      <c r="AR1223" s="52"/>
      <c r="AS1223" s="52"/>
      <c r="AT1223" s="52"/>
      <c r="AU1223" s="52"/>
      <c r="AV1223" s="52"/>
      <c r="AW1223" s="52"/>
    </row>
    <row r="1224" spans="1:49" x14ac:dyDescent="0.2">
      <c r="A1224" s="52"/>
      <c r="B1224" s="52"/>
      <c r="C1224" s="52"/>
      <c r="D1224" s="52"/>
      <c r="E1224" s="52"/>
      <c r="F1224" s="52"/>
      <c r="G1224" s="52"/>
      <c r="H1224" s="52"/>
      <c r="I1224" s="52"/>
      <c r="J1224" s="52"/>
      <c r="K1224" s="52"/>
      <c r="L1224" s="52"/>
      <c r="M1224" s="52"/>
      <c r="N1224" s="52"/>
      <c r="O1224" s="52"/>
      <c r="P1224" s="52"/>
      <c r="Q1224" s="52"/>
      <c r="R1224" s="52"/>
      <c r="S1224" s="52"/>
      <c r="T1224" s="52"/>
      <c r="U1224" s="52"/>
      <c r="V1224" s="52"/>
      <c r="W1224" s="52"/>
      <c r="X1224" s="52"/>
      <c r="Y1224" s="52"/>
      <c r="Z1224" s="52"/>
      <c r="AA1224" s="52"/>
      <c r="AB1224" s="52"/>
      <c r="AC1224" s="52"/>
      <c r="AD1224" s="52"/>
      <c r="AE1224" s="52"/>
      <c r="AF1224" s="52"/>
      <c r="AG1224" s="52"/>
      <c r="AH1224" s="52"/>
      <c r="AI1224" s="52"/>
      <c r="AJ1224" s="52"/>
      <c r="AK1224" s="52"/>
      <c r="AL1224" s="52"/>
      <c r="AM1224" s="52"/>
      <c r="AN1224" s="52"/>
      <c r="AO1224" s="52"/>
      <c r="AP1224" s="52"/>
      <c r="AQ1224" s="52"/>
      <c r="AR1224" s="52"/>
      <c r="AS1224" s="52"/>
      <c r="AT1224" s="52"/>
      <c r="AU1224" s="52"/>
      <c r="AV1224" s="52"/>
      <c r="AW1224" s="52"/>
    </row>
    <row r="1225" spans="1:49" x14ac:dyDescent="0.2">
      <c r="A1225" s="52"/>
      <c r="B1225" s="52"/>
      <c r="C1225" s="52"/>
      <c r="D1225" s="52"/>
      <c r="E1225" s="52"/>
      <c r="F1225" s="52"/>
      <c r="G1225" s="52"/>
      <c r="H1225" s="52"/>
      <c r="I1225" s="52"/>
      <c r="J1225" s="52"/>
      <c r="K1225" s="52"/>
      <c r="L1225" s="52"/>
      <c r="M1225" s="52"/>
      <c r="N1225" s="52"/>
      <c r="O1225" s="52"/>
      <c r="P1225" s="52"/>
      <c r="Q1225" s="52"/>
      <c r="R1225" s="52"/>
      <c r="S1225" s="52"/>
      <c r="T1225" s="52"/>
      <c r="U1225" s="52"/>
      <c r="V1225" s="52"/>
      <c r="W1225" s="52"/>
      <c r="X1225" s="52"/>
      <c r="Y1225" s="52"/>
      <c r="Z1225" s="52"/>
      <c r="AA1225" s="52"/>
      <c r="AB1225" s="52"/>
      <c r="AC1225" s="52"/>
      <c r="AD1225" s="52"/>
      <c r="AE1225" s="52"/>
      <c r="AF1225" s="52"/>
      <c r="AG1225" s="52"/>
      <c r="AH1225" s="52"/>
      <c r="AI1225" s="52"/>
      <c r="AJ1225" s="52"/>
      <c r="AK1225" s="52"/>
      <c r="AL1225" s="52"/>
      <c r="AM1225" s="52"/>
      <c r="AN1225" s="52"/>
      <c r="AO1225" s="52"/>
      <c r="AP1225" s="52"/>
      <c r="AQ1225" s="52"/>
      <c r="AR1225" s="52"/>
      <c r="AS1225" s="52"/>
      <c r="AT1225" s="52"/>
      <c r="AU1225" s="52"/>
      <c r="AV1225" s="52"/>
      <c r="AW1225" s="52"/>
    </row>
    <row r="1226" spans="1:49" x14ac:dyDescent="0.2">
      <c r="A1226" s="52"/>
      <c r="B1226" s="52"/>
      <c r="C1226" s="52"/>
      <c r="D1226" s="52"/>
      <c r="E1226" s="52"/>
      <c r="F1226" s="52"/>
      <c r="G1226" s="52"/>
      <c r="H1226" s="52"/>
      <c r="I1226" s="52"/>
      <c r="J1226" s="52"/>
      <c r="K1226" s="52"/>
      <c r="L1226" s="52"/>
      <c r="M1226" s="52"/>
      <c r="N1226" s="52"/>
      <c r="O1226" s="52"/>
      <c r="P1226" s="52"/>
      <c r="Q1226" s="52"/>
      <c r="R1226" s="52"/>
      <c r="S1226" s="52"/>
      <c r="T1226" s="52"/>
      <c r="U1226" s="52"/>
      <c r="V1226" s="52"/>
      <c r="W1226" s="52"/>
      <c r="X1226" s="52"/>
      <c r="Y1226" s="52"/>
      <c r="Z1226" s="52"/>
      <c r="AA1226" s="52"/>
      <c r="AB1226" s="52"/>
      <c r="AC1226" s="52"/>
      <c r="AD1226" s="52"/>
      <c r="AE1226" s="52"/>
      <c r="AF1226" s="52"/>
      <c r="AG1226" s="52"/>
      <c r="AH1226" s="52"/>
      <c r="AI1226" s="52"/>
      <c r="AJ1226" s="52"/>
      <c r="AK1226" s="52"/>
      <c r="AL1226" s="52"/>
      <c r="AM1226" s="52"/>
      <c r="AN1226" s="52"/>
      <c r="AO1226" s="52"/>
      <c r="AP1226" s="52"/>
      <c r="AQ1226" s="52"/>
      <c r="AR1226" s="52"/>
      <c r="AS1226" s="52"/>
      <c r="AT1226" s="52"/>
      <c r="AU1226" s="52"/>
      <c r="AV1226" s="52"/>
      <c r="AW1226" s="52"/>
    </row>
    <row r="1227" spans="1:49" x14ac:dyDescent="0.2">
      <c r="A1227" s="52"/>
      <c r="B1227" s="52"/>
      <c r="C1227" s="52"/>
      <c r="D1227" s="52"/>
      <c r="E1227" s="52"/>
      <c r="F1227" s="52"/>
      <c r="G1227" s="52"/>
      <c r="H1227" s="52"/>
      <c r="I1227" s="52"/>
      <c r="J1227" s="52"/>
      <c r="K1227" s="52"/>
      <c r="L1227" s="52"/>
      <c r="M1227" s="52"/>
      <c r="N1227" s="52"/>
      <c r="O1227" s="52"/>
      <c r="P1227" s="52"/>
      <c r="Q1227" s="52"/>
      <c r="R1227" s="52"/>
      <c r="S1227" s="52"/>
      <c r="T1227" s="52"/>
      <c r="U1227" s="52"/>
      <c r="V1227" s="52"/>
      <c r="W1227" s="52"/>
      <c r="X1227" s="52"/>
      <c r="Y1227" s="52"/>
      <c r="Z1227" s="52"/>
      <c r="AA1227" s="52"/>
      <c r="AB1227" s="52"/>
      <c r="AC1227" s="52"/>
      <c r="AD1227" s="52"/>
      <c r="AE1227" s="52"/>
      <c r="AF1227" s="52"/>
      <c r="AG1227" s="52"/>
      <c r="AH1227" s="52"/>
      <c r="AI1227" s="52"/>
      <c r="AJ1227" s="52"/>
      <c r="AK1227" s="52"/>
      <c r="AL1227" s="52"/>
      <c r="AM1227" s="52"/>
      <c r="AN1227" s="52"/>
      <c r="AO1227" s="52"/>
      <c r="AP1227" s="52"/>
      <c r="AQ1227" s="52"/>
      <c r="AR1227" s="52"/>
      <c r="AS1227" s="52"/>
      <c r="AT1227" s="52"/>
      <c r="AU1227" s="52"/>
      <c r="AV1227" s="52"/>
      <c r="AW1227" s="52"/>
    </row>
    <row r="1228" spans="1:49" x14ac:dyDescent="0.2">
      <c r="A1228" s="52"/>
      <c r="B1228" s="52"/>
      <c r="C1228" s="52"/>
      <c r="D1228" s="52"/>
      <c r="E1228" s="52"/>
      <c r="F1228" s="52"/>
      <c r="G1228" s="52"/>
      <c r="H1228" s="52"/>
      <c r="I1228" s="52"/>
      <c r="J1228" s="52"/>
      <c r="K1228" s="52"/>
      <c r="L1228" s="52"/>
      <c r="M1228" s="52"/>
      <c r="N1228" s="52"/>
      <c r="O1228" s="52"/>
      <c r="P1228" s="52"/>
      <c r="Q1228" s="52"/>
      <c r="R1228" s="52"/>
      <c r="S1228" s="52"/>
      <c r="T1228" s="52"/>
      <c r="U1228" s="52"/>
      <c r="V1228" s="52"/>
      <c r="W1228" s="52"/>
      <c r="X1228" s="52"/>
      <c r="Y1228" s="52"/>
      <c r="Z1228" s="52"/>
      <c r="AA1228" s="52"/>
      <c r="AB1228" s="52"/>
      <c r="AC1228" s="52"/>
      <c r="AD1228" s="52"/>
      <c r="AE1228" s="52"/>
      <c r="AF1228" s="52"/>
      <c r="AG1228" s="52"/>
      <c r="AH1228" s="52"/>
      <c r="AI1228" s="52"/>
      <c r="AJ1228" s="52"/>
      <c r="AK1228" s="52"/>
      <c r="AL1228" s="52"/>
      <c r="AM1228" s="52"/>
      <c r="AN1228" s="52"/>
      <c r="AO1228" s="52"/>
      <c r="AP1228" s="52"/>
      <c r="AQ1228" s="52"/>
      <c r="AR1228" s="52"/>
      <c r="AS1228" s="52"/>
      <c r="AT1228" s="52"/>
      <c r="AU1228" s="52"/>
      <c r="AV1228" s="52"/>
      <c r="AW1228" s="52"/>
    </row>
    <row r="1229" spans="1:49" x14ac:dyDescent="0.2">
      <c r="A1229" s="52"/>
      <c r="B1229" s="52"/>
      <c r="C1229" s="52"/>
      <c r="D1229" s="52"/>
      <c r="E1229" s="52"/>
      <c r="F1229" s="52"/>
      <c r="G1229" s="52"/>
      <c r="H1229" s="52"/>
      <c r="I1229" s="52"/>
      <c r="J1229" s="52"/>
      <c r="K1229" s="52"/>
      <c r="L1229" s="52"/>
      <c r="M1229" s="52"/>
      <c r="N1229" s="52"/>
      <c r="O1229" s="52"/>
      <c r="P1229" s="52"/>
      <c r="Q1229" s="52"/>
      <c r="R1229" s="52"/>
      <c r="S1229" s="52"/>
      <c r="T1229" s="52"/>
      <c r="U1229" s="52"/>
      <c r="V1229" s="52"/>
      <c r="W1229" s="52"/>
      <c r="X1229" s="52"/>
      <c r="Y1229" s="52"/>
      <c r="Z1229" s="52"/>
      <c r="AA1229" s="52"/>
      <c r="AB1229" s="52"/>
      <c r="AC1229" s="52"/>
      <c r="AD1229" s="52"/>
      <c r="AE1229" s="52"/>
      <c r="AF1229" s="52"/>
      <c r="AG1229" s="52"/>
      <c r="AH1229" s="52"/>
      <c r="AI1229" s="52"/>
      <c r="AJ1229" s="52"/>
      <c r="AK1229" s="52"/>
      <c r="AL1229" s="52"/>
      <c r="AM1229" s="52"/>
      <c r="AN1229" s="52"/>
      <c r="AO1229" s="52"/>
      <c r="AP1229" s="52"/>
      <c r="AQ1229" s="52"/>
      <c r="AR1229" s="52"/>
      <c r="AS1229" s="52"/>
      <c r="AT1229" s="52"/>
      <c r="AU1229" s="52"/>
      <c r="AV1229" s="52"/>
      <c r="AW1229" s="52"/>
    </row>
    <row r="1230" spans="1:49" x14ac:dyDescent="0.2">
      <c r="A1230" s="52"/>
      <c r="B1230" s="52"/>
      <c r="C1230" s="52"/>
      <c r="D1230" s="52"/>
      <c r="E1230" s="52"/>
      <c r="F1230" s="52"/>
      <c r="G1230" s="52"/>
      <c r="H1230" s="52"/>
      <c r="I1230" s="52"/>
      <c r="J1230" s="52"/>
      <c r="K1230" s="52"/>
      <c r="L1230" s="52"/>
      <c r="M1230" s="52"/>
      <c r="N1230" s="52"/>
      <c r="O1230" s="52"/>
      <c r="P1230" s="52"/>
      <c r="Q1230" s="52"/>
      <c r="R1230" s="52"/>
      <c r="S1230" s="52"/>
      <c r="T1230" s="52"/>
      <c r="U1230" s="52"/>
      <c r="V1230" s="52"/>
      <c r="W1230" s="52"/>
      <c r="X1230" s="52"/>
      <c r="Y1230" s="52"/>
      <c r="Z1230" s="52"/>
      <c r="AA1230" s="52"/>
      <c r="AB1230" s="52"/>
      <c r="AC1230" s="52"/>
      <c r="AD1230" s="52"/>
      <c r="AE1230" s="52"/>
      <c r="AF1230" s="52"/>
      <c r="AG1230" s="52"/>
      <c r="AH1230" s="52"/>
      <c r="AI1230" s="52"/>
      <c r="AJ1230" s="52"/>
      <c r="AK1230" s="52"/>
      <c r="AL1230" s="52"/>
      <c r="AM1230" s="52"/>
      <c r="AN1230" s="52"/>
      <c r="AO1230" s="52"/>
      <c r="AP1230" s="52"/>
      <c r="AQ1230" s="52"/>
      <c r="AR1230" s="52"/>
      <c r="AS1230" s="52"/>
      <c r="AT1230" s="52"/>
      <c r="AU1230" s="52"/>
      <c r="AV1230" s="52"/>
      <c r="AW1230" s="52"/>
    </row>
    <row r="1231" spans="1:49" x14ac:dyDescent="0.2">
      <c r="A1231" s="52"/>
      <c r="B1231" s="52"/>
      <c r="C1231" s="52"/>
      <c r="D1231" s="52"/>
      <c r="E1231" s="52"/>
      <c r="F1231" s="52"/>
      <c r="G1231" s="52"/>
      <c r="H1231" s="52"/>
      <c r="I1231" s="52"/>
      <c r="J1231" s="52"/>
      <c r="K1231" s="52"/>
      <c r="L1231" s="52"/>
      <c r="M1231" s="52"/>
      <c r="N1231" s="52"/>
      <c r="O1231" s="52"/>
      <c r="P1231" s="52"/>
      <c r="Q1231" s="52"/>
      <c r="R1231" s="52"/>
      <c r="S1231" s="52"/>
      <c r="T1231" s="52"/>
      <c r="U1231" s="52"/>
      <c r="V1231" s="52"/>
      <c r="W1231" s="52"/>
      <c r="X1231" s="52"/>
      <c r="Y1231" s="52"/>
      <c r="Z1231" s="52"/>
      <c r="AA1231" s="52"/>
      <c r="AB1231" s="52"/>
      <c r="AC1231" s="52"/>
      <c r="AD1231" s="52"/>
      <c r="AE1231" s="52"/>
      <c r="AF1231" s="52"/>
      <c r="AG1231" s="52"/>
      <c r="AH1231" s="52"/>
      <c r="AI1231" s="52"/>
      <c r="AJ1231" s="52"/>
      <c r="AK1231" s="52"/>
      <c r="AL1231" s="52"/>
      <c r="AM1231" s="52"/>
      <c r="AN1231" s="52"/>
      <c r="AO1231" s="52"/>
      <c r="AP1231" s="52"/>
      <c r="AQ1231" s="52"/>
      <c r="AR1231" s="52"/>
      <c r="AS1231" s="52"/>
      <c r="AT1231" s="52"/>
      <c r="AU1231" s="52"/>
      <c r="AV1231" s="52"/>
      <c r="AW1231" s="52"/>
    </row>
    <row r="1232" spans="1:49" x14ac:dyDescent="0.2">
      <c r="A1232" s="52"/>
      <c r="B1232" s="52"/>
      <c r="C1232" s="52"/>
      <c r="D1232" s="52"/>
      <c r="E1232" s="52"/>
      <c r="F1232" s="52"/>
      <c r="G1232" s="52"/>
      <c r="H1232" s="52"/>
      <c r="I1232" s="52"/>
      <c r="J1232" s="52"/>
      <c r="K1232" s="52"/>
      <c r="L1232" s="52"/>
      <c r="M1232" s="52"/>
      <c r="N1232" s="52"/>
      <c r="O1232" s="52"/>
      <c r="P1232" s="52"/>
      <c r="Q1232" s="52"/>
      <c r="R1232" s="52"/>
      <c r="S1232" s="52"/>
      <c r="T1232" s="52"/>
      <c r="U1232" s="52"/>
      <c r="V1232" s="52"/>
      <c r="W1232" s="52"/>
      <c r="X1232" s="52"/>
      <c r="Y1232" s="52"/>
      <c r="Z1232" s="52"/>
      <c r="AA1232" s="52"/>
      <c r="AB1232" s="52"/>
      <c r="AC1232" s="52"/>
      <c r="AD1232" s="52"/>
      <c r="AE1232" s="52"/>
      <c r="AF1232" s="52"/>
      <c r="AG1232" s="52"/>
      <c r="AH1232" s="52"/>
      <c r="AI1232" s="52"/>
      <c r="AJ1232" s="52"/>
      <c r="AK1232" s="52"/>
      <c r="AL1232" s="52"/>
      <c r="AM1232" s="52"/>
      <c r="AN1232" s="52"/>
      <c r="AO1232" s="52"/>
      <c r="AP1232" s="52"/>
      <c r="AQ1232" s="52"/>
      <c r="AR1232" s="52"/>
      <c r="AS1232" s="52"/>
      <c r="AT1232" s="52"/>
      <c r="AU1232" s="52"/>
      <c r="AV1232" s="52"/>
      <c r="AW1232" s="52"/>
    </row>
    <row r="1233" spans="1:49" x14ac:dyDescent="0.2">
      <c r="A1233" s="52"/>
      <c r="B1233" s="52"/>
      <c r="C1233" s="52"/>
      <c r="D1233" s="52"/>
      <c r="E1233" s="52"/>
      <c r="F1233" s="52"/>
      <c r="G1233" s="52"/>
      <c r="H1233" s="52"/>
      <c r="I1233" s="52"/>
      <c r="J1233" s="52"/>
      <c r="K1233" s="52"/>
      <c r="L1233" s="52"/>
      <c r="M1233" s="52"/>
      <c r="N1233" s="52"/>
      <c r="O1233" s="52"/>
      <c r="P1233" s="52"/>
      <c r="Q1233" s="52"/>
      <c r="R1233" s="52"/>
      <c r="S1233" s="52"/>
      <c r="T1233" s="52"/>
      <c r="U1233" s="52"/>
      <c r="V1233" s="52"/>
      <c r="W1233" s="52"/>
      <c r="X1233" s="52"/>
      <c r="Y1233" s="52"/>
      <c r="Z1233" s="52"/>
      <c r="AA1233" s="52"/>
      <c r="AB1233" s="52"/>
      <c r="AC1233" s="52"/>
      <c r="AD1233" s="52"/>
      <c r="AE1233" s="52"/>
      <c r="AF1233" s="52"/>
      <c r="AG1233" s="52"/>
      <c r="AH1233" s="52"/>
      <c r="AI1233" s="52"/>
      <c r="AJ1233" s="52"/>
      <c r="AK1233" s="52"/>
      <c r="AL1233" s="52"/>
      <c r="AM1233" s="52"/>
      <c r="AN1233" s="52"/>
      <c r="AO1233" s="52"/>
      <c r="AP1233" s="52"/>
      <c r="AQ1233" s="52"/>
      <c r="AR1233" s="52"/>
      <c r="AS1233" s="52"/>
      <c r="AT1233" s="52"/>
      <c r="AU1233" s="52"/>
      <c r="AV1233" s="52"/>
      <c r="AW1233" s="52"/>
    </row>
    <row r="1234" spans="1:49" x14ac:dyDescent="0.2">
      <c r="A1234" s="52"/>
      <c r="B1234" s="52"/>
      <c r="C1234" s="52"/>
      <c r="D1234" s="52"/>
      <c r="E1234" s="52"/>
      <c r="F1234" s="52"/>
      <c r="G1234" s="52"/>
      <c r="H1234" s="52"/>
      <c r="I1234" s="52"/>
      <c r="J1234" s="52"/>
      <c r="K1234" s="52"/>
      <c r="L1234" s="52"/>
      <c r="M1234" s="52"/>
      <c r="N1234" s="52"/>
      <c r="O1234" s="52"/>
      <c r="P1234" s="52"/>
      <c r="Q1234" s="52"/>
      <c r="R1234" s="52"/>
      <c r="S1234" s="52"/>
      <c r="T1234" s="52"/>
      <c r="U1234" s="52"/>
      <c r="V1234" s="52"/>
      <c r="W1234" s="52"/>
      <c r="X1234" s="52"/>
      <c r="Y1234" s="52"/>
      <c r="Z1234" s="52"/>
      <c r="AA1234" s="52"/>
      <c r="AB1234" s="52"/>
      <c r="AC1234" s="52"/>
      <c r="AD1234" s="52"/>
      <c r="AE1234" s="52"/>
      <c r="AF1234" s="52"/>
      <c r="AG1234" s="52"/>
      <c r="AH1234" s="52"/>
      <c r="AI1234" s="52"/>
      <c r="AJ1234" s="52"/>
      <c r="AK1234" s="52"/>
      <c r="AL1234" s="52"/>
      <c r="AM1234" s="52"/>
      <c r="AN1234" s="52"/>
      <c r="AO1234" s="52"/>
      <c r="AP1234" s="52"/>
      <c r="AQ1234" s="52"/>
      <c r="AR1234" s="52"/>
      <c r="AS1234" s="52"/>
      <c r="AT1234" s="52"/>
      <c r="AU1234" s="52"/>
      <c r="AV1234" s="52"/>
      <c r="AW1234" s="52"/>
    </row>
    <row r="1235" spans="1:49" x14ac:dyDescent="0.2">
      <c r="A1235" s="52"/>
      <c r="B1235" s="52"/>
      <c r="C1235" s="52"/>
      <c r="D1235" s="52"/>
      <c r="E1235" s="52"/>
      <c r="F1235" s="52"/>
      <c r="G1235" s="52"/>
      <c r="H1235" s="52"/>
      <c r="I1235" s="52"/>
      <c r="J1235" s="52"/>
      <c r="K1235" s="52"/>
      <c r="L1235" s="52"/>
      <c r="M1235" s="52"/>
      <c r="N1235" s="52"/>
      <c r="O1235" s="52"/>
      <c r="P1235" s="52"/>
      <c r="Q1235" s="52"/>
      <c r="R1235" s="52"/>
      <c r="S1235" s="52"/>
      <c r="T1235" s="52"/>
      <c r="U1235" s="52"/>
      <c r="V1235" s="52"/>
      <c r="W1235" s="52"/>
      <c r="X1235" s="52"/>
      <c r="Y1235" s="52"/>
      <c r="Z1235" s="52"/>
      <c r="AA1235" s="52"/>
      <c r="AB1235" s="52"/>
      <c r="AC1235" s="52"/>
      <c r="AD1235" s="52"/>
      <c r="AE1235" s="52"/>
      <c r="AF1235" s="52"/>
      <c r="AG1235" s="52"/>
      <c r="AH1235" s="52"/>
      <c r="AI1235" s="52"/>
      <c r="AJ1235" s="52"/>
      <c r="AK1235" s="52"/>
      <c r="AL1235" s="52"/>
      <c r="AM1235" s="52"/>
      <c r="AN1235" s="52"/>
      <c r="AO1235" s="52"/>
      <c r="AP1235" s="52"/>
      <c r="AQ1235" s="52"/>
      <c r="AR1235" s="52"/>
      <c r="AS1235" s="52"/>
      <c r="AT1235" s="52"/>
      <c r="AU1235" s="52"/>
      <c r="AV1235" s="52"/>
      <c r="AW1235" s="52"/>
    </row>
    <row r="1236" spans="1:49" x14ac:dyDescent="0.2">
      <c r="A1236" s="52"/>
      <c r="B1236" s="52"/>
      <c r="C1236" s="52"/>
      <c r="D1236" s="52"/>
      <c r="E1236" s="52"/>
      <c r="F1236" s="52"/>
      <c r="G1236" s="52"/>
      <c r="H1236" s="52"/>
      <c r="I1236" s="52"/>
      <c r="J1236" s="52"/>
      <c r="K1236" s="52"/>
      <c r="L1236" s="52"/>
      <c r="M1236" s="52"/>
      <c r="N1236" s="52"/>
      <c r="O1236" s="52"/>
      <c r="P1236" s="52"/>
      <c r="Q1236" s="52"/>
      <c r="R1236" s="52"/>
      <c r="S1236" s="52"/>
      <c r="T1236" s="52"/>
      <c r="U1236" s="52"/>
      <c r="V1236" s="52"/>
      <c r="W1236" s="52"/>
      <c r="X1236" s="52"/>
      <c r="Y1236" s="52"/>
      <c r="Z1236" s="52"/>
      <c r="AA1236" s="52"/>
      <c r="AB1236" s="52"/>
      <c r="AC1236" s="52"/>
      <c r="AD1236" s="52"/>
      <c r="AE1236" s="52"/>
      <c r="AF1236" s="52"/>
      <c r="AG1236" s="52"/>
      <c r="AH1236" s="52"/>
      <c r="AI1236" s="52"/>
      <c r="AJ1236" s="52"/>
      <c r="AK1236" s="52"/>
      <c r="AL1236" s="52"/>
      <c r="AM1236" s="52"/>
      <c r="AN1236" s="52"/>
      <c r="AO1236" s="52"/>
      <c r="AP1236" s="52"/>
      <c r="AQ1236" s="52"/>
      <c r="AR1236" s="52"/>
      <c r="AS1236" s="52"/>
      <c r="AT1236" s="52"/>
      <c r="AU1236" s="52"/>
      <c r="AV1236" s="52"/>
      <c r="AW1236" s="52"/>
    </row>
    <row r="1237" spans="1:49" x14ac:dyDescent="0.2">
      <c r="A1237" s="52"/>
      <c r="B1237" s="52"/>
      <c r="C1237" s="52"/>
      <c r="D1237" s="52"/>
      <c r="E1237" s="52"/>
      <c r="F1237" s="52"/>
      <c r="G1237" s="52"/>
      <c r="H1237" s="52"/>
      <c r="I1237" s="52"/>
      <c r="J1237" s="52"/>
      <c r="K1237" s="52"/>
      <c r="L1237" s="52"/>
      <c r="M1237" s="52"/>
      <c r="N1237" s="52"/>
      <c r="O1237" s="52"/>
      <c r="P1237" s="52"/>
      <c r="Q1237" s="52"/>
      <c r="R1237" s="52"/>
      <c r="S1237" s="52"/>
      <c r="T1237" s="52"/>
      <c r="U1237" s="52"/>
      <c r="V1237" s="52"/>
      <c r="W1237" s="52"/>
      <c r="X1237" s="52"/>
      <c r="Y1237" s="52"/>
      <c r="Z1237" s="52"/>
      <c r="AA1237" s="52"/>
      <c r="AB1237" s="52"/>
      <c r="AC1237" s="52"/>
      <c r="AD1237" s="52"/>
      <c r="AE1237" s="52"/>
      <c r="AF1237" s="52"/>
      <c r="AG1237" s="52"/>
      <c r="AH1237" s="52"/>
      <c r="AI1237" s="52"/>
      <c r="AJ1237" s="52"/>
      <c r="AK1237" s="52"/>
      <c r="AL1237" s="52"/>
      <c r="AM1237" s="52"/>
      <c r="AN1237" s="52"/>
      <c r="AO1237" s="52"/>
      <c r="AP1237" s="52"/>
      <c r="AQ1237" s="52"/>
      <c r="AR1237" s="52"/>
      <c r="AS1237" s="52"/>
      <c r="AT1237" s="52"/>
      <c r="AU1237" s="52"/>
      <c r="AV1237" s="52"/>
      <c r="AW1237" s="52"/>
    </row>
    <row r="1238" spans="1:49" x14ac:dyDescent="0.2">
      <c r="A1238" s="52"/>
      <c r="B1238" s="52"/>
      <c r="C1238" s="52"/>
      <c r="D1238" s="52"/>
      <c r="E1238" s="52"/>
      <c r="F1238" s="52"/>
      <c r="G1238" s="52"/>
      <c r="H1238" s="52"/>
      <c r="I1238" s="52"/>
      <c r="J1238" s="52"/>
      <c r="K1238" s="52"/>
      <c r="L1238" s="52"/>
      <c r="M1238" s="52"/>
      <c r="N1238" s="52"/>
      <c r="O1238" s="52"/>
      <c r="P1238" s="52"/>
      <c r="Q1238" s="52"/>
      <c r="R1238" s="52"/>
      <c r="S1238" s="52"/>
      <c r="T1238" s="52"/>
      <c r="U1238" s="52"/>
      <c r="V1238" s="52"/>
      <c r="W1238" s="52"/>
      <c r="X1238" s="52"/>
      <c r="Y1238" s="52"/>
      <c r="Z1238" s="52"/>
      <c r="AA1238" s="52"/>
      <c r="AB1238" s="52"/>
      <c r="AC1238" s="52"/>
      <c r="AD1238" s="52"/>
      <c r="AE1238" s="52"/>
      <c r="AF1238" s="52"/>
      <c r="AG1238" s="52"/>
      <c r="AH1238" s="52"/>
      <c r="AI1238" s="52"/>
      <c r="AJ1238" s="52"/>
      <c r="AK1238" s="52"/>
      <c r="AL1238" s="52"/>
      <c r="AM1238" s="52"/>
      <c r="AN1238" s="52"/>
      <c r="AO1238" s="52"/>
      <c r="AP1238" s="52"/>
      <c r="AQ1238" s="52"/>
      <c r="AR1238" s="52"/>
      <c r="AS1238" s="52"/>
      <c r="AT1238" s="52"/>
      <c r="AU1238" s="52"/>
      <c r="AV1238" s="52"/>
      <c r="AW1238" s="52"/>
    </row>
    <row r="1239" spans="1:49" x14ac:dyDescent="0.2">
      <c r="A1239" s="52"/>
      <c r="B1239" s="52"/>
      <c r="C1239" s="52"/>
      <c r="D1239" s="52"/>
      <c r="E1239" s="52"/>
      <c r="F1239" s="52"/>
      <c r="G1239" s="52"/>
      <c r="H1239" s="52"/>
      <c r="I1239" s="52"/>
      <c r="J1239" s="52"/>
      <c r="K1239" s="52"/>
      <c r="L1239" s="52"/>
      <c r="M1239" s="52"/>
      <c r="N1239" s="52"/>
      <c r="O1239" s="52"/>
      <c r="P1239" s="52"/>
      <c r="Q1239" s="52"/>
      <c r="R1239" s="52"/>
      <c r="S1239" s="52"/>
      <c r="T1239" s="52"/>
      <c r="U1239" s="52"/>
      <c r="V1239" s="52"/>
      <c r="W1239" s="52"/>
      <c r="X1239" s="52"/>
      <c r="Y1239" s="52"/>
      <c r="Z1239" s="52"/>
      <c r="AA1239" s="52"/>
      <c r="AB1239" s="52"/>
      <c r="AC1239" s="52"/>
      <c r="AD1239" s="52"/>
      <c r="AE1239" s="52"/>
      <c r="AF1239" s="52"/>
      <c r="AG1239" s="52"/>
      <c r="AH1239" s="52"/>
      <c r="AI1239" s="52"/>
      <c r="AJ1239" s="52"/>
      <c r="AK1239" s="52"/>
      <c r="AL1239" s="52"/>
      <c r="AM1239" s="52"/>
      <c r="AN1239" s="52"/>
      <c r="AO1239" s="52"/>
      <c r="AP1239" s="52"/>
      <c r="AQ1239" s="52"/>
      <c r="AR1239" s="52"/>
      <c r="AS1239" s="52"/>
      <c r="AT1239" s="52"/>
      <c r="AU1239" s="52"/>
      <c r="AV1239" s="52"/>
      <c r="AW1239" s="52"/>
    </row>
    <row r="1240" spans="1:49" x14ac:dyDescent="0.2">
      <c r="A1240" s="52"/>
      <c r="B1240" s="52"/>
      <c r="C1240" s="52"/>
      <c r="D1240" s="52"/>
      <c r="E1240" s="52"/>
      <c r="F1240" s="52"/>
      <c r="G1240" s="52"/>
      <c r="H1240" s="52"/>
      <c r="I1240" s="52"/>
      <c r="J1240" s="52"/>
      <c r="K1240" s="52"/>
      <c r="L1240" s="52"/>
      <c r="M1240" s="52"/>
      <c r="N1240" s="52"/>
      <c r="O1240" s="52"/>
      <c r="P1240" s="52"/>
      <c r="Q1240" s="52"/>
      <c r="R1240" s="52"/>
      <c r="S1240" s="52"/>
      <c r="T1240" s="52"/>
      <c r="U1240" s="52"/>
      <c r="V1240" s="52"/>
      <c r="W1240" s="52"/>
      <c r="X1240" s="52"/>
      <c r="Y1240" s="52"/>
      <c r="Z1240" s="52"/>
      <c r="AA1240" s="52"/>
      <c r="AB1240" s="52"/>
      <c r="AC1240" s="52"/>
      <c r="AD1240" s="52"/>
      <c r="AE1240" s="52"/>
      <c r="AF1240" s="52"/>
      <c r="AG1240" s="52"/>
      <c r="AH1240" s="52"/>
      <c r="AI1240" s="52"/>
      <c r="AJ1240" s="52"/>
      <c r="AK1240" s="52"/>
      <c r="AL1240" s="52"/>
      <c r="AM1240" s="52"/>
      <c r="AN1240" s="52"/>
      <c r="AO1240" s="52"/>
      <c r="AP1240" s="52"/>
      <c r="AQ1240" s="52"/>
      <c r="AR1240" s="52"/>
      <c r="AS1240" s="52"/>
      <c r="AT1240" s="52"/>
      <c r="AU1240" s="52"/>
      <c r="AV1240" s="52"/>
      <c r="AW1240" s="52"/>
    </row>
    <row r="1241" spans="1:49" x14ac:dyDescent="0.2">
      <c r="A1241" s="52"/>
      <c r="B1241" s="52"/>
      <c r="C1241" s="52"/>
      <c r="D1241" s="52"/>
      <c r="E1241" s="52"/>
      <c r="F1241" s="52"/>
      <c r="G1241" s="52"/>
      <c r="H1241" s="52"/>
      <c r="I1241" s="52"/>
      <c r="J1241" s="52"/>
      <c r="K1241" s="52"/>
      <c r="L1241" s="52"/>
      <c r="M1241" s="52"/>
      <c r="N1241" s="52"/>
      <c r="O1241" s="52"/>
      <c r="P1241" s="52"/>
      <c r="Q1241" s="52"/>
      <c r="R1241" s="52"/>
      <c r="S1241" s="52"/>
      <c r="T1241" s="52"/>
      <c r="U1241" s="52"/>
      <c r="V1241" s="52"/>
      <c r="W1241" s="52"/>
      <c r="X1241" s="52"/>
      <c r="Y1241" s="52"/>
      <c r="Z1241" s="52"/>
      <c r="AA1241" s="52"/>
      <c r="AB1241" s="52"/>
      <c r="AC1241" s="52"/>
      <c r="AD1241" s="52"/>
      <c r="AE1241" s="52"/>
      <c r="AF1241" s="52"/>
      <c r="AG1241" s="52"/>
      <c r="AH1241" s="52"/>
      <c r="AI1241" s="52"/>
      <c r="AJ1241" s="52"/>
      <c r="AK1241" s="52"/>
      <c r="AL1241" s="52"/>
      <c r="AM1241" s="52"/>
      <c r="AN1241" s="52"/>
      <c r="AO1241" s="52"/>
      <c r="AP1241" s="52"/>
      <c r="AQ1241" s="52"/>
      <c r="AR1241" s="52"/>
      <c r="AS1241" s="52"/>
      <c r="AT1241" s="52"/>
      <c r="AU1241" s="52"/>
      <c r="AV1241" s="52"/>
      <c r="AW1241" s="52"/>
    </row>
    <row r="1242" spans="1:49" x14ac:dyDescent="0.2">
      <c r="A1242" s="52"/>
      <c r="B1242" s="52"/>
      <c r="C1242" s="52"/>
      <c r="D1242" s="52"/>
      <c r="E1242" s="52"/>
      <c r="F1242" s="52"/>
      <c r="G1242" s="52"/>
      <c r="H1242" s="52"/>
      <c r="I1242" s="52"/>
      <c r="J1242" s="52"/>
      <c r="K1242" s="52"/>
      <c r="L1242" s="52"/>
      <c r="M1242" s="52"/>
      <c r="N1242" s="52"/>
      <c r="O1242" s="52"/>
      <c r="P1242" s="52"/>
      <c r="Q1242" s="52"/>
      <c r="R1242" s="52"/>
      <c r="S1242" s="52"/>
      <c r="T1242" s="52"/>
      <c r="U1242" s="52"/>
      <c r="V1242" s="52"/>
      <c r="W1242" s="52"/>
      <c r="X1242" s="52"/>
      <c r="Y1242" s="52"/>
      <c r="Z1242" s="52"/>
      <c r="AA1242" s="52"/>
      <c r="AB1242" s="52"/>
      <c r="AC1242" s="52"/>
      <c r="AD1242" s="52"/>
      <c r="AE1242" s="52"/>
      <c r="AF1242" s="52"/>
      <c r="AG1242" s="52"/>
      <c r="AH1242" s="52"/>
      <c r="AI1242" s="52"/>
      <c r="AJ1242" s="52"/>
      <c r="AK1242" s="52"/>
      <c r="AL1242" s="52"/>
      <c r="AM1242" s="52"/>
      <c r="AN1242" s="52"/>
      <c r="AO1242" s="52"/>
      <c r="AP1242" s="52"/>
      <c r="AQ1242" s="52"/>
      <c r="AR1242" s="52"/>
      <c r="AS1242" s="52"/>
      <c r="AT1242" s="52"/>
      <c r="AU1242" s="52"/>
      <c r="AV1242" s="52"/>
      <c r="AW1242" s="52"/>
    </row>
    <row r="1243" spans="1:49" x14ac:dyDescent="0.2">
      <c r="A1243" s="52"/>
      <c r="B1243" s="52"/>
      <c r="C1243" s="52"/>
      <c r="D1243" s="52"/>
      <c r="E1243" s="52"/>
      <c r="F1243" s="52"/>
      <c r="G1243" s="52"/>
      <c r="H1243" s="52"/>
      <c r="I1243" s="52"/>
      <c r="J1243" s="52"/>
      <c r="K1243" s="52"/>
      <c r="L1243" s="52"/>
      <c r="M1243" s="52"/>
      <c r="N1243" s="52"/>
      <c r="O1243" s="52"/>
      <c r="P1243" s="52"/>
      <c r="Q1243" s="52"/>
      <c r="R1243" s="52"/>
      <c r="S1243" s="52"/>
      <c r="T1243" s="52"/>
      <c r="U1243" s="52"/>
      <c r="V1243" s="52"/>
      <c r="W1243" s="52"/>
      <c r="X1243" s="52"/>
      <c r="Y1243" s="52"/>
      <c r="Z1243" s="52"/>
      <c r="AA1243" s="52"/>
      <c r="AB1243" s="52"/>
      <c r="AC1243" s="52"/>
      <c r="AD1243" s="52"/>
      <c r="AE1243" s="52"/>
      <c r="AF1243" s="52"/>
      <c r="AG1243" s="52"/>
      <c r="AH1243" s="52"/>
      <c r="AI1243" s="52"/>
      <c r="AJ1243" s="52"/>
      <c r="AK1243" s="52"/>
      <c r="AL1243" s="52"/>
      <c r="AM1243" s="52"/>
      <c r="AN1243" s="52"/>
      <c r="AO1243" s="52"/>
      <c r="AP1243" s="52"/>
      <c r="AQ1243" s="52"/>
      <c r="AR1243" s="52"/>
      <c r="AS1243" s="52"/>
      <c r="AT1243" s="52"/>
      <c r="AU1243" s="52"/>
      <c r="AV1243" s="52"/>
      <c r="AW1243" s="52"/>
    </row>
    <row r="1244" spans="1:49" x14ac:dyDescent="0.2">
      <c r="A1244" s="52"/>
      <c r="B1244" s="52"/>
      <c r="C1244" s="52"/>
      <c r="D1244" s="52"/>
      <c r="E1244" s="52"/>
      <c r="F1244" s="52"/>
      <c r="G1244" s="52"/>
      <c r="H1244" s="52"/>
      <c r="I1244" s="52"/>
      <c r="J1244" s="52"/>
      <c r="K1244" s="52"/>
      <c r="L1244" s="52"/>
      <c r="M1244" s="52"/>
      <c r="N1244" s="52"/>
      <c r="O1244" s="52"/>
      <c r="P1244" s="52"/>
      <c r="Q1244" s="52"/>
      <c r="R1244" s="52"/>
      <c r="S1244" s="52"/>
      <c r="T1244" s="52"/>
      <c r="U1244" s="52"/>
      <c r="V1244" s="52"/>
      <c r="W1244" s="52"/>
      <c r="X1244" s="52"/>
      <c r="Y1244" s="52"/>
      <c r="Z1244" s="52"/>
      <c r="AA1244" s="52"/>
      <c r="AB1244" s="52"/>
      <c r="AC1244" s="52"/>
      <c r="AD1244" s="52"/>
      <c r="AE1244" s="52"/>
      <c r="AF1244" s="52"/>
      <c r="AG1244" s="52"/>
      <c r="AH1244" s="52"/>
      <c r="AI1244" s="52"/>
      <c r="AJ1244" s="52"/>
      <c r="AK1244" s="52"/>
      <c r="AL1244" s="52"/>
      <c r="AM1244" s="52"/>
      <c r="AN1244" s="52"/>
      <c r="AO1244" s="52"/>
      <c r="AP1244" s="52"/>
      <c r="AQ1244" s="52"/>
      <c r="AR1244" s="52"/>
      <c r="AS1244" s="52"/>
      <c r="AT1244" s="52"/>
      <c r="AU1244" s="52"/>
      <c r="AV1244" s="52"/>
      <c r="AW1244" s="52"/>
    </row>
    <row r="1245" spans="1:49" x14ac:dyDescent="0.2">
      <c r="A1245" s="52"/>
      <c r="B1245" s="52"/>
      <c r="C1245" s="52"/>
      <c r="D1245" s="52"/>
      <c r="E1245" s="52"/>
      <c r="F1245" s="52"/>
      <c r="G1245" s="52"/>
      <c r="H1245" s="52"/>
      <c r="I1245" s="52"/>
      <c r="J1245" s="52"/>
      <c r="K1245" s="52"/>
      <c r="L1245" s="52"/>
      <c r="M1245" s="52"/>
      <c r="N1245" s="52"/>
      <c r="O1245" s="52"/>
      <c r="P1245" s="52"/>
      <c r="Q1245" s="52"/>
      <c r="R1245" s="52"/>
      <c r="S1245" s="52"/>
      <c r="T1245" s="52"/>
      <c r="U1245" s="52"/>
      <c r="V1245" s="52"/>
      <c r="W1245" s="52"/>
      <c r="X1245" s="52"/>
      <c r="Y1245" s="52"/>
      <c r="Z1245" s="52"/>
      <c r="AA1245" s="52"/>
      <c r="AB1245" s="52"/>
      <c r="AC1245" s="52"/>
      <c r="AD1245" s="52"/>
      <c r="AE1245" s="52"/>
      <c r="AF1245" s="52"/>
      <c r="AG1245" s="52"/>
      <c r="AH1245" s="52"/>
      <c r="AI1245" s="52"/>
      <c r="AJ1245" s="52"/>
      <c r="AK1245" s="52"/>
      <c r="AL1245" s="52"/>
      <c r="AM1245" s="52"/>
      <c r="AN1245" s="52"/>
      <c r="AO1245" s="52"/>
      <c r="AP1245" s="52"/>
      <c r="AQ1245" s="52"/>
      <c r="AR1245" s="52"/>
      <c r="AS1245" s="52"/>
      <c r="AT1245" s="52"/>
      <c r="AU1245" s="52"/>
      <c r="AV1245" s="52"/>
      <c r="AW1245" s="52"/>
    </row>
    <row r="1246" spans="1:49" x14ac:dyDescent="0.2">
      <c r="A1246" s="52"/>
      <c r="B1246" s="52"/>
      <c r="C1246" s="52"/>
      <c r="D1246" s="52"/>
      <c r="E1246" s="52"/>
      <c r="F1246" s="52"/>
      <c r="G1246" s="52"/>
      <c r="H1246" s="52"/>
      <c r="I1246" s="52"/>
      <c r="J1246" s="52"/>
      <c r="K1246" s="52"/>
      <c r="L1246" s="52"/>
      <c r="M1246" s="52"/>
      <c r="N1246" s="52"/>
      <c r="O1246" s="52"/>
      <c r="P1246" s="52"/>
      <c r="Q1246" s="52"/>
      <c r="R1246" s="52"/>
      <c r="S1246" s="52"/>
      <c r="T1246" s="52"/>
      <c r="U1246" s="52"/>
      <c r="V1246" s="52"/>
      <c r="W1246" s="52"/>
      <c r="X1246" s="52"/>
      <c r="Y1246" s="52"/>
      <c r="Z1246" s="52"/>
      <c r="AA1246" s="52"/>
      <c r="AB1246" s="52"/>
      <c r="AC1246" s="52"/>
      <c r="AD1246" s="52"/>
      <c r="AE1246" s="52"/>
      <c r="AF1246" s="52"/>
      <c r="AG1246" s="52"/>
      <c r="AH1246" s="52"/>
      <c r="AI1246" s="52"/>
      <c r="AJ1246" s="52"/>
      <c r="AK1246" s="52"/>
      <c r="AL1246" s="52"/>
      <c r="AM1246" s="52"/>
      <c r="AN1246" s="52"/>
      <c r="AO1246" s="52"/>
      <c r="AP1246" s="52"/>
      <c r="AQ1246" s="52"/>
      <c r="AR1246" s="52"/>
      <c r="AS1246" s="52"/>
      <c r="AT1246" s="52"/>
      <c r="AU1246" s="52"/>
      <c r="AV1246" s="52"/>
      <c r="AW1246" s="52"/>
    </row>
    <row r="1247" spans="1:49" x14ac:dyDescent="0.2">
      <c r="A1247" s="52"/>
      <c r="B1247" s="52"/>
      <c r="C1247" s="52"/>
      <c r="D1247" s="52"/>
      <c r="E1247" s="52"/>
      <c r="F1247" s="52"/>
      <c r="G1247" s="52"/>
      <c r="H1247" s="52"/>
      <c r="I1247" s="52"/>
      <c r="J1247" s="52"/>
      <c r="K1247" s="52"/>
      <c r="L1247" s="52"/>
      <c r="M1247" s="52"/>
      <c r="N1247" s="52"/>
      <c r="O1247" s="52"/>
      <c r="P1247" s="52"/>
      <c r="Q1247" s="52"/>
      <c r="R1247" s="52"/>
      <c r="S1247" s="52"/>
      <c r="T1247" s="52"/>
      <c r="U1247" s="52"/>
      <c r="V1247" s="52"/>
      <c r="W1247" s="52"/>
      <c r="X1247" s="52"/>
      <c r="Y1247" s="52"/>
      <c r="Z1247" s="52"/>
      <c r="AA1247" s="52"/>
      <c r="AB1247" s="52"/>
      <c r="AC1247" s="52"/>
      <c r="AD1247" s="52"/>
      <c r="AE1247" s="52"/>
      <c r="AF1247" s="52"/>
      <c r="AG1247" s="52"/>
      <c r="AH1247" s="52"/>
      <c r="AI1247" s="52"/>
      <c r="AJ1247" s="52"/>
      <c r="AK1247" s="52"/>
      <c r="AL1247" s="52"/>
      <c r="AM1247" s="52"/>
      <c r="AN1247" s="52"/>
      <c r="AO1247" s="52"/>
      <c r="AP1247" s="52"/>
      <c r="AQ1247" s="52"/>
      <c r="AR1247" s="52"/>
      <c r="AS1247" s="52"/>
      <c r="AT1247" s="52"/>
      <c r="AU1247" s="52"/>
      <c r="AV1247" s="52"/>
      <c r="AW1247" s="52"/>
    </row>
    <row r="1248" spans="1:49" x14ac:dyDescent="0.2">
      <c r="A1248" s="52"/>
      <c r="B1248" s="52"/>
      <c r="C1248" s="52"/>
      <c r="D1248" s="52"/>
      <c r="E1248" s="52"/>
      <c r="F1248" s="52"/>
      <c r="G1248" s="52"/>
      <c r="H1248" s="52"/>
      <c r="I1248" s="52"/>
      <c r="J1248" s="52"/>
      <c r="K1248" s="52"/>
      <c r="L1248" s="52"/>
      <c r="M1248" s="52"/>
      <c r="N1248" s="52"/>
      <c r="O1248" s="52"/>
      <c r="P1248" s="52"/>
      <c r="Q1248" s="52"/>
      <c r="R1248" s="52"/>
      <c r="S1248" s="52"/>
      <c r="T1248" s="52"/>
      <c r="U1248" s="52"/>
      <c r="V1248" s="52"/>
      <c r="W1248" s="52"/>
      <c r="X1248" s="52"/>
      <c r="Y1248" s="52"/>
      <c r="Z1248" s="52"/>
      <c r="AA1248" s="52"/>
      <c r="AB1248" s="52"/>
      <c r="AC1248" s="52"/>
      <c r="AD1248" s="52"/>
      <c r="AE1248" s="52"/>
      <c r="AF1248" s="52"/>
      <c r="AG1248" s="52"/>
      <c r="AH1248" s="52"/>
      <c r="AI1248" s="52"/>
      <c r="AJ1248" s="52"/>
      <c r="AK1248" s="52"/>
      <c r="AL1248" s="52"/>
      <c r="AM1248" s="52"/>
      <c r="AN1248" s="52"/>
      <c r="AO1248" s="52"/>
      <c r="AP1248" s="52"/>
      <c r="AQ1248" s="52"/>
      <c r="AR1248" s="52"/>
      <c r="AS1248" s="52"/>
      <c r="AT1248" s="52"/>
      <c r="AU1248" s="52"/>
      <c r="AV1248" s="52"/>
      <c r="AW1248" s="52"/>
    </row>
    <row r="1249" spans="1:49" x14ac:dyDescent="0.2">
      <c r="A1249" s="52"/>
      <c r="B1249" s="52"/>
      <c r="C1249" s="52"/>
      <c r="D1249" s="52"/>
      <c r="E1249" s="52"/>
      <c r="F1249" s="52"/>
      <c r="G1249" s="52"/>
      <c r="H1249" s="52"/>
      <c r="I1249" s="52"/>
      <c r="J1249" s="52"/>
      <c r="K1249" s="52"/>
      <c r="L1249" s="52"/>
      <c r="M1249" s="52"/>
      <c r="N1249" s="52"/>
      <c r="O1249" s="52"/>
      <c r="P1249" s="52"/>
      <c r="Q1249" s="52"/>
      <c r="R1249" s="52"/>
      <c r="S1249" s="52"/>
      <c r="T1249" s="52"/>
      <c r="U1249" s="52"/>
      <c r="V1249" s="52"/>
      <c r="W1249" s="52"/>
      <c r="X1249" s="52"/>
      <c r="Y1249" s="52"/>
      <c r="Z1249" s="52"/>
      <c r="AA1249" s="52"/>
      <c r="AB1249" s="52"/>
      <c r="AC1249" s="52"/>
      <c r="AD1249" s="52"/>
      <c r="AE1249" s="52"/>
      <c r="AF1249" s="52"/>
      <c r="AG1249" s="52"/>
      <c r="AH1249" s="52"/>
      <c r="AI1249" s="52"/>
      <c r="AJ1249" s="52"/>
      <c r="AK1249" s="52"/>
      <c r="AL1249" s="52"/>
      <c r="AM1249" s="52"/>
      <c r="AN1249" s="52"/>
      <c r="AO1249" s="52"/>
      <c r="AP1249" s="52"/>
      <c r="AQ1249" s="52"/>
      <c r="AR1249" s="52"/>
      <c r="AS1249" s="52"/>
      <c r="AT1249" s="52"/>
      <c r="AU1249" s="52"/>
      <c r="AV1249" s="52"/>
      <c r="AW1249" s="52"/>
    </row>
    <row r="1250" spans="1:49" x14ac:dyDescent="0.2">
      <c r="A1250" s="52"/>
      <c r="B1250" s="52"/>
      <c r="C1250" s="52"/>
      <c r="D1250" s="52"/>
      <c r="E1250" s="52"/>
      <c r="F1250" s="52"/>
      <c r="G1250" s="52"/>
      <c r="H1250" s="52"/>
      <c r="I1250" s="52"/>
      <c r="J1250" s="52"/>
      <c r="K1250" s="52"/>
      <c r="L1250" s="52"/>
      <c r="M1250" s="52"/>
      <c r="N1250" s="52"/>
      <c r="O1250" s="52"/>
      <c r="P1250" s="52"/>
      <c r="Q1250" s="52"/>
      <c r="R1250" s="52"/>
      <c r="S1250" s="52"/>
      <c r="T1250" s="52"/>
      <c r="U1250" s="52"/>
      <c r="V1250" s="52"/>
      <c r="W1250" s="52"/>
      <c r="X1250" s="52"/>
      <c r="Y1250" s="52"/>
      <c r="Z1250" s="52"/>
      <c r="AA1250" s="52"/>
      <c r="AB1250" s="52"/>
      <c r="AC1250" s="52"/>
      <c r="AD1250" s="52"/>
      <c r="AE1250" s="52"/>
      <c r="AF1250" s="52"/>
      <c r="AG1250" s="52"/>
      <c r="AH1250" s="52"/>
      <c r="AI1250" s="52"/>
      <c r="AJ1250" s="52"/>
      <c r="AK1250" s="52"/>
      <c r="AL1250" s="52"/>
      <c r="AM1250" s="52"/>
      <c r="AN1250" s="52"/>
      <c r="AO1250" s="52"/>
      <c r="AP1250" s="52"/>
      <c r="AQ1250" s="52"/>
      <c r="AR1250" s="52"/>
      <c r="AS1250" s="52"/>
      <c r="AT1250" s="52"/>
      <c r="AU1250" s="52"/>
      <c r="AV1250" s="52"/>
      <c r="AW1250" s="52"/>
    </row>
    <row r="1251" spans="1:49" x14ac:dyDescent="0.2">
      <c r="A1251" s="52"/>
      <c r="B1251" s="52"/>
      <c r="C1251" s="52"/>
      <c r="D1251" s="52"/>
      <c r="E1251" s="52"/>
      <c r="F1251" s="52"/>
      <c r="G1251" s="52"/>
      <c r="H1251" s="52"/>
      <c r="I1251" s="52"/>
      <c r="J1251" s="52"/>
      <c r="K1251" s="52"/>
      <c r="L1251" s="52"/>
      <c r="M1251" s="52"/>
      <c r="N1251" s="52"/>
      <c r="O1251" s="52"/>
      <c r="P1251" s="52"/>
      <c r="Q1251" s="52"/>
      <c r="R1251" s="52"/>
      <c r="S1251" s="52"/>
      <c r="T1251" s="52"/>
      <c r="U1251" s="52"/>
      <c r="V1251" s="52"/>
      <c r="W1251" s="52"/>
      <c r="X1251" s="52"/>
      <c r="Y1251" s="52"/>
      <c r="Z1251" s="52"/>
      <c r="AA1251" s="52"/>
      <c r="AB1251" s="52"/>
      <c r="AC1251" s="52"/>
      <c r="AD1251" s="52"/>
      <c r="AE1251" s="52"/>
      <c r="AF1251" s="52"/>
      <c r="AG1251" s="52"/>
      <c r="AH1251" s="52"/>
      <c r="AI1251" s="52"/>
      <c r="AJ1251" s="52"/>
      <c r="AK1251" s="52"/>
      <c r="AL1251" s="52"/>
      <c r="AM1251" s="52"/>
      <c r="AN1251" s="52"/>
      <c r="AO1251" s="52"/>
      <c r="AP1251" s="52"/>
      <c r="AQ1251" s="52"/>
      <c r="AR1251" s="52"/>
      <c r="AS1251" s="52"/>
      <c r="AT1251" s="52"/>
      <c r="AU1251" s="52"/>
      <c r="AV1251" s="52"/>
      <c r="AW1251" s="52"/>
    </row>
    <row r="1252" spans="1:49" x14ac:dyDescent="0.2">
      <c r="A1252" s="52"/>
      <c r="B1252" s="52"/>
      <c r="C1252" s="52"/>
      <c r="D1252" s="52"/>
      <c r="E1252" s="52"/>
      <c r="F1252" s="52"/>
      <c r="G1252" s="52"/>
      <c r="H1252" s="52"/>
      <c r="I1252" s="52"/>
      <c r="J1252" s="52"/>
      <c r="K1252" s="52"/>
      <c r="L1252" s="52"/>
      <c r="M1252" s="52"/>
      <c r="N1252" s="52"/>
      <c r="O1252" s="52"/>
      <c r="P1252" s="52"/>
      <c r="Q1252" s="52"/>
      <c r="R1252" s="52"/>
      <c r="S1252" s="52"/>
      <c r="T1252" s="52"/>
      <c r="U1252" s="52"/>
      <c r="V1252" s="52"/>
      <c r="W1252" s="52"/>
      <c r="X1252" s="52"/>
      <c r="Y1252" s="52"/>
      <c r="Z1252" s="52"/>
      <c r="AA1252" s="52"/>
      <c r="AB1252" s="52"/>
      <c r="AC1252" s="52"/>
      <c r="AD1252" s="52"/>
      <c r="AE1252" s="52"/>
      <c r="AF1252" s="52"/>
      <c r="AG1252" s="52"/>
      <c r="AH1252" s="52"/>
      <c r="AI1252" s="52"/>
      <c r="AJ1252" s="52"/>
      <c r="AK1252" s="52"/>
      <c r="AL1252" s="52"/>
      <c r="AM1252" s="52"/>
      <c r="AN1252" s="52"/>
      <c r="AO1252" s="52"/>
      <c r="AP1252" s="52"/>
      <c r="AQ1252" s="52"/>
      <c r="AR1252" s="52"/>
      <c r="AS1252" s="52"/>
      <c r="AT1252" s="52"/>
      <c r="AU1252" s="52"/>
      <c r="AV1252" s="52"/>
      <c r="AW1252" s="52"/>
    </row>
    <row r="1253" spans="1:49" x14ac:dyDescent="0.2">
      <c r="A1253" s="52"/>
      <c r="B1253" s="52"/>
      <c r="C1253" s="52"/>
      <c r="D1253" s="52"/>
      <c r="E1253" s="52"/>
      <c r="F1253" s="52"/>
      <c r="G1253" s="52"/>
      <c r="H1253" s="52"/>
      <c r="I1253" s="52"/>
      <c r="J1253" s="52"/>
      <c r="K1253" s="52"/>
      <c r="L1253" s="52"/>
      <c r="M1253" s="52"/>
      <c r="N1253" s="52"/>
      <c r="O1253" s="52"/>
      <c r="P1253" s="52"/>
      <c r="Q1253" s="52"/>
      <c r="R1253" s="52"/>
      <c r="S1253" s="52"/>
      <c r="T1253" s="52"/>
      <c r="U1253" s="52"/>
      <c r="V1253" s="52"/>
      <c r="W1253" s="52"/>
      <c r="X1253" s="52"/>
      <c r="Y1253" s="52"/>
      <c r="Z1253" s="52"/>
      <c r="AA1253" s="52"/>
      <c r="AB1253" s="52"/>
      <c r="AC1253" s="52"/>
      <c r="AD1253" s="52"/>
      <c r="AE1253" s="52"/>
      <c r="AF1253" s="52"/>
      <c r="AG1253" s="52"/>
      <c r="AH1253" s="52"/>
      <c r="AI1253" s="52"/>
      <c r="AJ1253" s="52"/>
      <c r="AK1253" s="52"/>
      <c r="AL1253" s="52"/>
      <c r="AM1253" s="52"/>
      <c r="AN1253" s="52"/>
      <c r="AO1253" s="52"/>
      <c r="AP1253" s="52"/>
      <c r="AQ1253" s="52"/>
      <c r="AR1253" s="52"/>
      <c r="AS1253" s="52"/>
      <c r="AT1253" s="52"/>
      <c r="AU1253" s="52"/>
      <c r="AV1253" s="52"/>
      <c r="AW1253" s="52"/>
    </row>
    <row r="1254" spans="1:49" x14ac:dyDescent="0.2">
      <c r="A1254" s="52"/>
      <c r="B1254" s="52"/>
      <c r="C1254" s="52"/>
      <c r="D1254" s="52"/>
      <c r="E1254" s="52"/>
      <c r="F1254" s="52"/>
      <c r="G1254" s="52"/>
      <c r="H1254" s="52"/>
      <c r="I1254" s="52"/>
      <c r="J1254" s="52"/>
      <c r="K1254" s="52"/>
      <c r="L1254" s="52"/>
      <c r="M1254" s="52"/>
      <c r="N1254" s="52"/>
      <c r="O1254" s="52"/>
      <c r="P1254" s="52"/>
      <c r="Q1254" s="52"/>
      <c r="R1254" s="52"/>
      <c r="S1254" s="52"/>
      <c r="T1254" s="52"/>
      <c r="U1254" s="52"/>
      <c r="V1254" s="52"/>
      <c r="W1254" s="52"/>
      <c r="X1254" s="52"/>
      <c r="Y1254" s="52"/>
      <c r="Z1254" s="52"/>
      <c r="AA1254" s="52"/>
      <c r="AB1254" s="52"/>
      <c r="AC1254" s="52"/>
      <c r="AD1254" s="52"/>
      <c r="AE1254" s="52"/>
      <c r="AF1254" s="52"/>
      <c r="AG1254" s="52"/>
      <c r="AH1254" s="52"/>
      <c r="AI1254" s="52"/>
      <c r="AJ1254" s="52"/>
      <c r="AK1254" s="52"/>
      <c r="AL1254" s="52"/>
      <c r="AM1254" s="52"/>
      <c r="AN1254" s="52"/>
      <c r="AO1254" s="52"/>
      <c r="AP1254" s="52"/>
      <c r="AQ1254" s="52"/>
      <c r="AR1254" s="52"/>
      <c r="AS1254" s="52"/>
      <c r="AT1254" s="52"/>
      <c r="AU1254" s="52"/>
      <c r="AV1254" s="52"/>
      <c r="AW1254" s="52"/>
    </row>
    <row r="1255" spans="1:49" x14ac:dyDescent="0.2">
      <c r="A1255" s="52"/>
      <c r="B1255" s="52"/>
      <c r="C1255" s="52"/>
      <c r="D1255" s="52"/>
      <c r="E1255" s="52"/>
      <c r="F1255" s="52"/>
      <c r="G1255" s="52"/>
      <c r="H1255" s="52"/>
      <c r="I1255" s="52"/>
      <c r="J1255" s="52"/>
      <c r="K1255" s="52"/>
      <c r="L1255" s="52"/>
      <c r="M1255" s="52"/>
      <c r="N1255" s="52"/>
      <c r="O1255" s="52"/>
      <c r="P1255" s="52"/>
      <c r="Q1255" s="52"/>
      <c r="R1255" s="52"/>
      <c r="S1255" s="52"/>
      <c r="T1255" s="52"/>
      <c r="U1255" s="52"/>
      <c r="V1255" s="52"/>
      <c r="W1255" s="52"/>
      <c r="X1255" s="52"/>
      <c r="Y1255" s="52"/>
      <c r="Z1255" s="52"/>
      <c r="AA1255" s="52"/>
      <c r="AB1255" s="52"/>
      <c r="AC1255" s="52"/>
      <c r="AD1255" s="52"/>
      <c r="AE1255" s="52"/>
      <c r="AF1255" s="52"/>
      <c r="AG1255" s="52"/>
      <c r="AH1255" s="52"/>
      <c r="AI1255" s="52"/>
      <c r="AJ1255" s="52"/>
      <c r="AK1255" s="52"/>
      <c r="AL1255" s="52"/>
      <c r="AM1255" s="52"/>
      <c r="AN1255" s="52"/>
      <c r="AO1255" s="52"/>
      <c r="AP1255" s="52"/>
      <c r="AQ1255" s="52"/>
      <c r="AR1255" s="52"/>
      <c r="AS1255" s="52"/>
      <c r="AT1255" s="52"/>
      <c r="AU1255" s="52"/>
      <c r="AV1255" s="52"/>
      <c r="AW1255" s="52"/>
    </row>
    <row r="1256" spans="1:49" x14ac:dyDescent="0.2">
      <c r="A1256" s="52"/>
      <c r="B1256" s="52"/>
      <c r="C1256" s="52"/>
      <c r="D1256" s="52"/>
      <c r="E1256" s="52"/>
      <c r="F1256" s="52"/>
      <c r="G1256" s="52"/>
      <c r="H1256" s="52"/>
      <c r="I1256" s="52"/>
      <c r="J1256" s="52"/>
      <c r="K1256" s="52"/>
      <c r="L1256" s="52"/>
      <c r="M1256" s="52"/>
      <c r="N1256" s="52"/>
      <c r="O1256" s="52"/>
      <c r="P1256" s="52"/>
      <c r="Q1256" s="52"/>
      <c r="R1256" s="52"/>
      <c r="S1256" s="52"/>
      <c r="T1256" s="52"/>
      <c r="U1256" s="52"/>
      <c r="V1256" s="52"/>
      <c r="W1256" s="52"/>
      <c r="X1256" s="52"/>
      <c r="Y1256" s="52"/>
      <c r="Z1256" s="52"/>
      <c r="AA1256" s="52"/>
      <c r="AB1256" s="52"/>
      <c r="AC1256" s="52"/>
      <c r="AD1256" s="52"/>
      <c r="AE1256" s="52"/>
      <c r="AF1256" s="52"/>
      <c r="AG1256" s="52"/>
      <c r="AH1256" s="52"/>
      <c r="AI1256" s="52"/>
      <c r="AJ1256" s="52"/>
      <c r="AK1256" s="52"/>
      <c r="AL1256" s="52"/>
      <c r="AM1256" s="52"/>
      <c r="AN1256" s="52"/>
      <c r="AO1256" s="52"/>
      <c r="AP1256" s="52"/>
      <c r="AQ1256" s="52"/>
      <c r="AR1256" s="52"/>
      <c r="AS1256" s="52"/>
      <c r="AT1256" s="52"/>
      <c r="AU1256" s="52"/>
      <c r="AV1256" s="52"/>
      <c r="AW1256" s="52"/>
    </row>
    <row r="1257" spans="1:49" x14ac:dyDescent="0.2">
      <c r="A1257" s="52"/>
      <c r="B1257" s="52"/>
      <c r="C1257" s="52"/>
      <c r="D1257" s="52"/>
      <c r="E1257" s="52"/>
      <c r="F1257" s="52"/>
      <c r="G1257" s="52"/>
      <c r="H1257" s="52"/>
      <c r="I1257" s="52"/>
      <c r="J1257" s="52"/>
      <c r="K1257" s="52"/>
      <c r="L1257" s="52"/>
      <c r="M1257" s="52"/>
      <c r="N1257" s="52"/>
      <c r="O1257" s="52"/>
      <c r="P1257" s="52"/>
      <c r="Q1257" s="52"/>
      <c r="R1257" s="52"/>
      <c r="S1257" s="52"/>
      <c r="T1257" s="52"/>
      <c r="U1257" s="52"/>
      <c r="V1257" s="52"/>
      <c r="W1257" s="52"/>
      <c r="X1257" s="52"/>
      <c r="Y1257" s="52"/>
      <c r="Z1257" s="52"/>
      <c r="AA1257" s="52"/>
      <c r="AB1257" s="52"/>
      <c r="AC1257" s="52"/>
      <c r="AD1257" s="52"/>
      <c r="AE1257" s="52"/>
      <c r="AF1257" s="52"/>
      <c r="AG1257" s="52"/>
      <c r="AH1257" s="52"/>
      <c r="AI1257" s="52"/>
      <c r="AJ1257" s="52"/>
      <c r="AK1257" s="52"/>
      <c r="AL1257" s="52"/>
      <c r="AM1257" s="52"/>
      <c r="AN1257" s="52"/>
      <c r="AO1257" s="52"/>
      <c r="AP1257" s="52"/>
      <c r="AQ1257" s="52"/>
      <c r="AR1257" s="52"/>
      <c r="AS1257" s="52"/>
      <c r="AT1257" s="52"/>
      <c r="AU1257" s="52"/>
      <c r="AV1257" s="52"/>
      <c r="AW1257" s="52"/>
    </row>
    <row r="1258" spans="1:49" x14ac:dyDescent="0.2">
      <c r="A1258" s="52"/>
      <c r="B1258" s="52"/>
      <c r="C1258" s="52"/>
      <c r="D1258" s="52"/>
      <c r="E1258" s="52"/>
      <c r="F1258" s="52"/>
      <c r="G1258" s="52"/>
      <c r="H1258" s="52"/>
      <c r="I1258" s="52"/>
      <c r="J1258" s="52"/>
      <c r="K1258" s="52"/>
      <c r="L1258" s="52"/>
      <c r="M1258" s="52"/>
      <c r="N1258" s="52"/>
      <c r="O1258" s="52"/>
      <c r="P1258" s="52"/>
      <c r="Q1258" s="52"/>
      <c r="R1258" s="52"/>
      <c r="S1258" s="52"/>
      <c r="T1258" s="52"/>
      <c r="U1258" s="52"/>
      <c r="V1258" s="52"/>
      <c r="W1258" s="52"/>
      <c r="X1258" s="52"/>
      <c r="Y1258" s="52"/>
      <c r="Z1258" s="52"/>
      <c r="AA1258" s="52"/>
      <c r="AB1258" s="52"/>
      <c r="AC1258" s="52"/>
      <c r="AD1258" s="52"/>
      <c r="AE1258" s="52"/>
      <c r="AF1258" s="52"/>
      <c r="AG1258" s="52"/>
      <c r="AH1258" s="52"/>
      <c r="AI1258" s="52"/>
      <c r="AJ1258" s="52"/>
      <c r="AK1258" s="52"/>
      <c r="AL1258" s="52"/>
      <c r="AM1258" s="52"/>
      <c r="AN1258" s="52"/>
      <c r="AO1258" s="52"/>
      <c r="AP1258" s="52"/>
      <c r="AQ1258" s="52"/>
      <c r="AR1258" s="52"/>
      <c r="AS1258" s="52"/>
      <c r="AT1258" s="52"/>
      <c r="AU1258" s="52"/>
      <c r="AV1258" s="52"/>
      <c r="AW1258" s="52"/>
    </row>
    <row r="1259" spans="1:49" x14ac:dyDescent="0.2">
      <c r="A1259" s="52"/>
      <c r="B1259" s="52"/>
      <c r="C1259" s="52"/>
      <c r="D1259" s="52"/>
      <c r="E1259" s="52"/>
      <c r="F1259" s="52"/>
      <c r="G1259" s="52"/>
      <c r="H1259" s="52"/>
      <c r="I1259" s="52"/>
      <c r="J1259" s="52"/>
      <c r="K1259" s="52"/>
      <c r="L1259" s="52"/>
      <c r="M1259" s="52"/>
      <c r="N1259" s="52"/>
      <c r="O1259" s="52"/>
      <c r="P1259" s="52"/>
      <c r="Q1259" s="52"/>
      <c r="R1259" s="52"/>
      <c r="S1259" s="52"/>
      <c r="T1259" s="52"/>
      <c r="U1259" s="52"/>
      <c r="V1259" s="52"/>
      <c r="W1259" s="52"/>
      <c r="X1259" s="52"/>
      <c r="Y1259" s="52"/>
      <c r="Z1259" s="52"/>
      <c r="AA1259" s="52"/>
      <c r="AB1259" s="52"/>
      <c r="AC1259" s="52"/>
      <c r="AD1259" s="52"/>
      <c r="AE1259" s="52"/>
      <c r="AF1259" s="52"/>
      <c r="AG1259" s="52"/>
      <c r="AH1259" s="52"/>
      <c r="AI1259" s="52"/>
      <c r="AJ1259" s="52"/>
      <c r="AK1259" s="52"/>
      <c r="AL1259" s="52"/>
      <c r="AM1259" s="52"/>
      <c r="AN1259" s="52"/>
      <c r="AO1259" s="52"/>
      <c r="AP1259" s="52"/>
      <c r="AQ1259" s="52"/>
      <c r="AR1259" s="52"/>
      <c r="AS1259" s="52"/>
      <c r="AT1259" s="52"/>
      <c r="AU1259" s="52"/>
      <c r="AV1259" s="52"/>
      <c r="AW1259" s="52"/>
    </row>
    <row r="1260" spans="1:49" x14ac:dyDescent="0.2">
      <c r="A1260" s="52"/>
      <c r="B1260" s="52"/>
      <c r="C1260" s="52"/>
      <c r="D1260" s="52"/>
      <c r="E1260" s="52"/>
      <c r="F1260" s="52"/>
      <c r="G1260" s="52"/>
      <c r="H1260" s="52"/>
      <c r="I1260" s="52"/>
      <c r="J1260" s="52"/>
      <c r="K1260" s="52"/>
      <c r="L1260" s="52"/>
      <c r="M1260" s="52"/>
      <c r="N1260" s="52"/>
      <c r="O1260" s="52"/>
      <c r="P1260" s="52"/>
      <c r="Q1260" s="52"/>
      <c r="R1260" s="52"/>
      <c r="S1260" s="52"/>
      <c r="T1260" s="52"/>
      <c r="U1260" s="52"/>
      <c r="V1260" s="52"/>
      <c r="W1260" s="52"/>
      <c r="X1260" s="52"/>
      <c r="Y1260" s="52"/>
      <c r="Z1260" s="52"/>
      <c r="AA1260" s="52"/>
      <c r="AB1260" s="52"/>
      <c r="AC1260" s="52"/>
      <c r="AD1260" s="52"/>
      <c r="AE1260" s="52"/>
      <c r="AF1260" s="52"/>
      <c r="AG1260" s="52"/>
      <c r="AH1260" s="52"/>
      <c r="AI1260" s="52"/>
      <c r="AJ1260" s="52"/>
      <c r="AK1260" s="52"/>
      <c r="AL1260" s="52"/>
      <c r="AM1260" s="52"/>
      <c r="AN1260" s="52"/>
      <c r="AO1260" s="52"/>
      <c r="AP1260" s="52"/>
      <c r="AQ1260" s="52"/>
      <c r="AR1260" s="52"/>
      <c r="AS1260" s="52"/>
      <c r="AT1260" s="52"/>
      <c r="AU1260" s="52"/>
      <c r="AV1260" s="52"/>
      <c r="AW1260" s="52"/>
    </row>
    <row r="1261" spans="1:49" x14ac:dyDescent="0.2">
      <c r="A1261" s="52"/>
      <c r="B1261" s="52"/>
      <c r="C1261" s="52"/>
      <c r="D1261" s="52"/>
      <c r="E1261" s="52"/>
      <c r="F1261" s="52"/>
      <c r="G1261" s="52"/>
      <c r="H1261" s="52"/>
      <c r="I1261" s="52"/>
      <c r="J1261" s="52"/>
      <c r="K1261" s="52"/>
      <c r="L1261" s="52"/>
      <c r="M1261" s="52"/>
      <c r="N1261" s="52"/>
      <c r="O1261" s="52"/>
      <c r="P1261" s="52"/>
      <c r="Q1261" s="52"/>
      <c r="R1261" s="52"/>
      <c r="S1261" s="52"/>
      <c r="T1261" s="52"/>
      <c r="U1261" s="52"/>
      <c r="V1261" s="52"/>
      <c r="W1261" s="52"/>
      <c r="X1261" s="52"/>
      <c r="Y1261" s="52"/>
      <c r="Z1261" s="52"/>
      <c r="AA1261" s="52"/>
      <c r="AB1261" s="52"/>
      <c r="AC1261" s="52"/>
      <c r="AD1261" s="52"/>
      <c r="AE1261" s="52"/>
      <c r="AF1261" s="52"/>
      <c r="AG1261" s="52"/>
      <c r="AH1261" s="52"/>
      <c r="AI1261" s="52"/>
      <c r="AJ1261" s="52"/>
      <c r="AK1261" s="52"/>
      <c r="AL1261" s="52"/>
      <c r="AM1261" s="52"/>
      <c r="AN1261" s="52"/>
      <c r="AO1261" s="52"/>
      <c r="AP1261" s="52"/>
      <c r="AQ1261" s="52"/>
      <c r="AR1261" s="52"/>
      <c r="AS1261" s="52"/>
      <c r="AT1261" s="52"/>
      <c r="AU1261" s="52"/>
      <c r="AV1261" s="52"/>
      <c r="AW1261" s="52"/>
    </row>
    <row r="1262" spans="1:49" x14ac:dyDescent="0.2">
      <c r="A1262" s="52"/>
      <c r="B1262" s="52"/>
      <c r="C1262" s="52"/>
      <c r="D1262" s="52"/>
      <c r="E1262" s="52"/>
      <c r="F1262" s="52"/>
      <c r="G1262" s="52"/>
      <c r="H1262" s="52"/>
      <c r="I1262" s="52"/>
      <c r="J1262" s="52"/>
      <c r="K1262" s="52"/>
      <c r="L1262" s="52"/>
      <c r="M1262" s="52"/>
      <c r="N1262" s="52"/>
      <c r="O1262" s="52"/>
      <c r="P1262" s="52"/>
      <c r="Q1262" s="52"/>
      <c r="R1262" s="52"/>
      <c r="S1262" s="52"/>
      <c r="T1262" s="52"/>
      <c r="U1262" s="52"/>
      <c r="V1262" s="52"/>
      <c r="W1262" s="52"/>
      <c r="X1262" s="52"/>
      <c r="Y1262" s="52"/>
      <c r="Z1262" s="52"/>
      <c r="AA1262" s="52"/>
      <c r="AB1262" s="52"/>
      <c r="AC1262" s="52"/>
      <c r="AD1262" s="52"/>
      <c r="AE1262" s="52"/>
      <c r="AF1262" s="52"/>
      <c r="AG1262" s="52"/>
      <c r="AH1262" s="52"/>
      <c r="AI1262" s="52"/>
      <c r="AJ1262" s="52"/>
      <c r="AK1262" s="52"/>
      <c r="AL1262" s="52"/>
      <c r="AM1262" s="52"/>
      <c r="AN1262" s="52"/>
      <c r="AO1262" s="52"/>
      <c r="AP1262" s="52"/>
      <c r="AQ1262" s="52"/>
      <c r="AR1262" s="52"/>
      <c r="AS1262" s="52"/>
      <c r="AT1262" s="52"/>
      <c r="AU1262" s="52"/>
      <c r="AV1262" s="52"/>
      <c r="AW1262" s="52"/>
    </row>
    <row r="1263" spans="1:49" x14ac:dyDescent="0.2">
      <c r="A1263" s="52"/>
      <c r="B1263" s="52"/>
      <c r="C1263" s="52"/>
      <c r="D1263" s="52"/>
      <c r="E1263" s="52"/>
      <c r="F1263" s="52"/>
      <c r="G1263" s="52"/>
      <c r="H1263" s="52"/>
      <c r="I1263" s="52"/>
      <c r="J1263" s="52"/>
      <c r="K1263" s="52"/>
      <c r="L1263" s="52"/>
      <c r="M1263" s="52"/>
      <c r="N1263" s="52"/>
      <c r="O1263" s="52"/>
      <c r="P1263" s="52"/>
      <c r="Q1263" s="52"/>
      <c r="R1263" s="52"/>
      <c r="S1263" s="52"/>
      <c r="T1263" s="52"/>
      <c r="U1263" s="52"/>
      <c r="V1263" s="52"/>
      <c r="W1263" s="52"/>
      <c r="X1263" s="52"/>
      <c r="Y1263" s="52"/>
      <c r="Z1263" s="52"/>
      <c r="AA1263" s="52"/>
      <c r="AB1263" s="52"/>
      <c r="AC1263" s="52"/>
      <c r="AD1263" s="52"/>
      <c r="AE1263" s="52"/>
      <c r="AF1263" s="52"/>
      <c r="AG1263" s="52"/>
      <c r="AH1263" s="52"/>
      <c r="AI1263" s="52"/>
      <c r="AJ1263" s="52"/>
      <c r="AK1263" s="52"/>
      <c r="AL1263" s="52"/>
      <c r="AM1263" s="52"/>
      <c r="AN1263" s="52"/>
      <c r="AO1263" s="52"/>
      <c r="AP1263" s="52"/>
      <c r="AQ1263" s="52"/>
      <c r="AR1263" s="52"/>
      <c r="AS1263" s="52"/>
      <c r="AT1263" s="52"/>
      <c r="AU1263" s="52"/>
      <c r="AV1263" s="52"/>
      <c r="AW1263" s="52"/>
    </row>
    <row r="1264" spans="1:49" x14ac:dyDescent="0.2">
      <c r="A1264" s="52"/>
      <c r="B1264" s="52"/>
      <c r="C1264" s="52"/>
      <c r="D1264" s="52"/>
      <c r="E1264" s="52"/>
      <c r="F1264" s="52"/>
      <c r="G1264" s="52"/>
      <c r="H1264" s="52"/>
      <c r="I1264" s="52"/>
      <c r="J1264" s="52"/>
      <c r="K1264" s="52"/>
      <c r="L1264" s="52"/>
      <c r="M1264" s="52"/>
      <c r="N1264" s="52"/>
      <c r="O1264" s="52"/>
      <c r="P1264" s="52"/>
      <c r="Q1264" s="52"/>
      <c r="R1264" s="52"/>
      <c r="S1264" s="52"/>
      <c r="T1264" s="52"/>
      <c r="U1264" s="52"/>
      <c r="V1264" s="52"/>
      <c r="W1264" s="52"/>
      <c r="X1264" s="52"/>
      <c r="Y1264" s="52"/>
      <c r="Z1264" s="52"/>
      <c r="AA1264" s="52"/>
      <c r="AB1264" s="52"/>
      <c r="AC1264" s="52"/>
      <c r="AD1264" s="52"/>
      <c r="AE1264" s="52"/>
      <c r="AF1264" s="52"/>
      <c r="AG1264" s="52"/>
      <c r="AH1264" s="52"/>
      <c r="AI1264" s="52"/>
      <c r="AJ1264" s="52"/>
      <c r="AK1264" s="52"/>
      <c r="AL1264" s="52"/>
      <c r="AM1264" s="52"/>
      <c r="AN1264" s="52"/>
      <c r="AO1264" s="52"/>
      <c r="AP1264" s="52"/>
      <c r="AQ1264" s="52"/>
      <c r="AR1264" s="52"/>
      <c r="AS1264" s="52"/>
      <c r="AT1264" s="52"/>
      <c r="AU1264" s="52"/>
      <c r="AV1264" s="52"/>
      <c r="AW1264" s="52"/>
    </row>
    <row r="1265" spans="1:49" x14ac:dyDescent="0.2">
      <c r="A1265" s="52"/>
      <c r="B1265" s="52"/>
      <c r="C1265" s="52"/>
      <c r="D1265" s="52"/>
      <c r="E1265" s="52"/>
      <c r="F1265" s="52"/>
      <c r="G1265" s="52"/>
      <c r="H1265" s="52"/>
      <c r="I1265" s="52"/>
      <c r="J1265" s="52"/>
      <c r="K1265" s="52"/>
      <c r="L1265" s="52"/>
      <c r="M1265" s="52"/>
      <c r="N1265" s="52"/>
      <c r="O1265" s="52"/>
      <c r="P1265" s="52"/>
      <c r="Q1265" s="52"/>
      <c r="R1265" s="52"/>
      <c r="S1265" s="52"/>
      <c r="T1265" s="52"/>
      <c r="U1265" s="52"/>
      <c r="V1265" s="52"/>
      <c r="W1265" s="52"/>
      <c r="X1265" s="52"/>
      <c r="Y1265" s="52"/>
      <c r="Z1265" s="52"/>
      <c r="AA1265" s="52"/>
      <c r="AB1265" s="52"/>
      <c r="AC1265" s="52"/>
      <c r="AD1265" s="52"/>
      <c r="AE1265" s="52"/>
      <c r="AF1265" s="52"/>
      <c r="AG1265" s="52"/>
      <c r="AH1265" s="52"/>
      <c r="AI1265" s="52"/>
      <c r="AJ1265" s="52"/>
      <c r="AK1265" s="52"/>
      <c r="AL1265" s="52"/>
      <c r="AM1265" s="52"/>
      <c r="AN1265" s="52"/>
      <c r="AO1265" s="52"/>
      <c r="AP1265" s="52"/>
      <c r="AQ1265" s="52"/>
      <c r="AR1265" s="52"/>
      <c r="AS1265" s="52"/>
      <c r="AT1265" s="52"/>
      <c r="AU1265" s="52"/>
      <c r="AV1265" s="52"/>
      <c r="AW1265" s="52"/>
    </row>
    <row r="1266" spans="1:49" x14ac:dyDescent="0.2">
      <c r="A1266" s="52"/>
      <c r="B1266" s="52"/>
      <c r="C1266" s="52"/>
      <c r="D1266" s="52"/>
      <c r="E1266" s="52"/>
      <c r="F1266" s="52"/>
      <c r="G1266" s="52"/>
      <c r="H1266" s="52"/>
      <c r="I1266" s="52"/>
      <c r="J1266" s="52"/>
      <c r="K1266" s="52"/>
      <c r="L1266" s="52"/>
      <c r="M1266" s="52"/>
      <c r="N1266" s="52"/>
      <c r="O1266" s="52"/>
      <c r="P1266" s="52"/>
      <c r="Q1266" s="52"/>
      <c r="R1266" s="52"/>
      <c r="S1266" s="52"/>
      <c r="T1266" s="52"/>
      <c r="U1266" s="52"/>
      <c r="V1266" s="52"/>
      <c r="W1266" s="52"/>
      <c r="X1266" s="52"/>
      <c r="Y1266" s="52"/>
      <c r="Z1266" s="52"/>
      <c r="AA1266" s="52"/>
      <c r="AB1266" s="52"/>
      <c r="AC1266" s="52"/>
      <c r="AD1266" s="52"/>
      <c r="AE1266" s="52"/>
      <c r="AF1266" s="52"/>
      <c r="AG1266" s="52"/>
      <c r="AH1266" s="52"/>
      <c r="AI1266" s="52"/>
      <c r="AJ1266" s="52"/>
      <c r="AK1266" s="52"/>
      <c r="AL1266" s="52"/>
      <c r="AM1266" s="52"/>
      <c r="AN1266" s="52"/>
      <c r="AO1266" s="52"/>
      <c r="AP1266" s="52"/>
      <c r="AQ1266" s="52"/>
      <c r="AR1266" s="52"/>
      <c r="AS1266" s="52"/>
      <c r="AT1266" s="52"/>
      <c r="AU1266" s="52"/>
      <c r="AV1266" s="52"/>
      <c r="AW1266" s="52"/>
    </row>
    <row r="1267" spans="1:49" x14ac:dyDescent="0.2">
      <c r="A1267" s="52"/>
      <c r="B1267" s="52"/>
      <c r="C1267" s="52"/>
      <c r="D1267" s="52"/>
      <c r="E1267" s="52"/>
      <c r="F1267" s="52"/>
      <c r="G1267" s="52"/>
      <c r="H1267" s="52"/>
      <c r="I1267" s="52"/>
      <c r="J1267" s="52"/>
      <c r="K1267" s="52"/>
      <c r="L1267" s="52"/>
      <c r="M1267" s="52"/>
      <c r="N1267" s="52"/>
      <c r="O1267" s="52"/>
      <c r="P1267" s="52"/>
      <c r="Q1267" s="52"/>
      <c r="R1267" s="52"/>
      <c r="S1267" s="52"/>
      <c r="T1267" s="52"/>
      <c r="U1267" s="52"/>
      <c r="V1267" s="52"/>
      <c r="W1267" s="52"/>
      <c r="X1267" s="52"/>
      <c r="Y1267" s="52"/>
      <c r="Z1267" s="52"/>
      <c r="AA1267" s="52"/>
      <c r="AB1267" s="52"/>
      <c r="AC1267" s="52"/>
      <c r="AD1267" s="52"/>
      <c r="AE1267" s="52"/>
      <c r="AF1267" s="52"/>
      <c r="AG1267" s="52"/>
      <c r="AH1267" s="52"/>
      <c r="AI1267" s="52"/>
      <c r="AJ1267" s="52"/>
      <c r="AK1267" s="52"/>
      <c r="AL1267" s="52"/>
      <c r="AM1267" s="52"/>
      <c r="AN1267" s="52"/>
      <c r="AO1267" s="52"/>
      <c r="AP1267" s="52"/>
      <c r="AQ1267" s="52"/>
      <c r="AR1267" s="52"/>
      <c r="AS1267" s="52"/>
      <c r="AT1267" s="52"/>
      <c r="AU1267" s="52"/>
      <c r="AV1267" s="52"/>
      <c r="AW1267" s="52"/>
    </row>
    <row r="1268" spans="1:49" x14ac:dyDescent="0.2">
      <c r="A1268" s="52"/>
      <c r="B1268" s="52"/>
      <c r="C1268" s="52"/>
      <c r="D1268" s="52"/>
      <c r="E1268" s="52"/>
      <c r="F1268" s="52"/>
      <c r="G1268" s="52"/>
      <c r="H1268" s="52"/>
      <c r="I1268" s="52"/>
      <c r="J1268" s="52"/>
      <c r="K1268" s="52"/>
      <c r="L1268" s="52"/>
      <c r="M1268" s="52"/>
      <c r="N1268" s="52"/>
      <c r="O1268" s="52"/>
      <c r="P1268" s="52"/>
      <c r="Q1268" s="52"/>
      <c r="R1268" s="52"/>
      <c r="S1268" s="52"/>
      <c r="T1268" s="52"/>
      <c r="U1268" s="52"/>
      <c r="V1268" s="52"/>
      <c r="W1268" s="52"/>
      <c r="X1268" s="52"/>
      <c r="Y1268" s="52"/>
      <c r="Z1268" s="52"/>
      <c r="AA1268" s="52"/>
      <c r="AB1268" s="52"/>
      <c r="AC1268" s="52"/>
      <c r="AD1268" s="52"/>
      <c r="AE1268" s="52"/>
      <c r="AF1268" s="52"/>
      <c r="AG1268" s="52"/>
      <c r="AH1268" s="52"/>
      <c r="AI1268" s="52"/>
      <c r="AJ1268" s="52"/>
      <c r="AK1268" s="52"/>
      <c r="AL1268" s="52"/>
      <c r="AM1268" s="52"/>
      <c r="AN1268" s="52"/>
      <c r="AO1268" s="52"/>
      <c r="AP1268" s="52"/>
      <c r="AQ1268" s="52"/>
      <c r="AR1268" s="52"/>
      <c r="AS1268" s="52"/>
      <c r="AT1268" s="52"/>
      <c r="AU1268" s="52"/>
      <c r="AV1268" s="52"/>
      <c r="AW1268" s="52"/>
    </row>
    <row r="1269" spans="1:49" x14ac:dyDescent="0.2">
      <c r="A1269" s="52"/>
      <c r="B1269" s="52"/>
      <c r="C1269" s="52"/>
      <c r="D1269" s="52"/>
      <c r="E1269" s="52"/>
      <c r="F1269" s="52"/>
      <c r="G1269" s="52"/>
      <c r="H1269" s="52"/>
      <c r="I1269" s="52"/>
      <c r="J1269" s="52"/>
      <c r="K1269" s="52"/>
      <c r="L1269" s="52"/>
      <c r="M1269" s="52"/>
      <c r="N1269" s="52"/>
      <c r="O1269" s="52"/>
      <c r="P1269" s="52"/>
      <c r="Q1269" s="52"/>
      <c r="R1269" s="52"/>
      <c r="S1269" s="52"/>
      <c r="T1269" s="52"/>
      <c r="U1269" s="52"/>
      <c r="V1269" s="52"/>
      <c r="W1269" s="52"/>
      <c r="X1269" s="52"/>
      <c r="Y1269" s="52"/>
      <c r="Z1269" s="52"/>
      <c r="AA1269" s="52"/>
      <c r="AB1269" s="52"/>
      <c r="AC1269" s="52"/>
      <c r="AD1269" s="52"/>
      <c r="AE1269" s="52"/>
      <c r="AF1269" s="52"/>
      <c r="AG1269" s="52"/>
      <c r="AH1269" s="52"/>
      <c r="AI1269" s="52"/>
      <c r="AJ1269" s="52"/>
      <c r="AK1269" s="52"/>
      <c r="AL1269" s="52"/>
      <c r="AM1269" s="52"/>
      <c r="AN1269" s="52"/>
      <c r="AO1269" s="52"/>
      <c r="AP1269" s="52"/>
      <c r="AQ1269" s="52"/>
      <c r="AR1269" s="52"/>
      <c r="AS1269" s="52"/>
      <c r="AT1269" s="52"/>
      <c r="AU1269" s="52"/>
      <c r="AV1269" s="52"/>
      <c r="AW1269" s="52"/>
    </row>
    <row r="1270" spans="1:49" x14ac:dyDescent="0.2">
      <c r="A1270" s="52"/>
      <c r="B1270" s="52"/>
      <c r="C1270" s="52"/>
      <c r="D1270" s="52"/>
      <c r="E1270" s="52"/>
      <c r="F1270" s="52"/>
      <c r="G1270" s="52"/>
      <c r="H1270" s="52"/>
      <c r="I1270" s="52"/>
      <c r="J1270" s="52"/>
      <c r="K1270" s="52"/>
      <c r="L1270" s="52"/>
      <c r="M1270" s="52"/>
      <c r="N1270" s="52"/>
      <c r="O1270" s="52"/>
      <c r="P1270" s="52"/>
      <c r="Q1270" s="52"/>
      <c r="R1270" s="52"/>
      <c r="S1270" s="52"/>
      <c r="T1270" s="52"/>
      <c r="U1270" s="52"/>
      <c r="V1270" s="52"/>
      <c r="W1270" s="52"/>
      <c r="X1270" s="52"/>
      <c r="Y1270" s="52"/>
      <c r="Z1270" s="52"/>
      <c r="AA1270" s="52"/>
      <c r="AB1270" s="52"/>
      <c r="AC1270" s="52"/>
      <c r="AD1270" s="52"/>
      <c r="AE1270" s="52"/>
      <c r="AF1270" s="52"/>
      <c r="AG1270" s="52"/>
      <c r="AH1270" s="52"/>
      <c r="AI1270" s="52"/>
      <c r="AJ1270" s="52"/>
      <c r="AK1270" s="52"/>
      <c r="AL1270" s="52"/>
      <c r="AM1270" s="52"/>
      <c r="AN1270" s="52"/>
      <c r="AO1270" s="52"/>
      <c r="AP1270" s="52"/>
      <c r="AQ1270" s="52"/>
      <c r="AR1270" s="52"/>
      <c r="AS1270" s="52"/>
      <c r="AT1270" s="52"/>
      <c r="AU1270" s="52"/>
      <c r="AV1270" s="52"/>
      <c r="AW1270" s="52"/>
    </row>
    <row r="1271" spans="1:49" x14ac:dyDescent="0.2">
      <c r="A1271" s="52"/>
      <c r="B1271" s="52"/>
      <c r="C1271" s="52"/>
      <c r="D1271" s="52"/>
      <c r="E1271" s="52"/>
      <c r="F1271" s="52"/>
      <c r="G1271" s="52"/>
      <c r="H1271" s="52"/>
      <c r="I1271" s="52"/>
      <c r="J1271" s="52"/>
      <c r="K1271" s="52"/>
      <c r="L1271" s="52"/>
      <c r="M1271" s="52"/>
      <c r="N1271" s="52"/>
      <c r="O1271" s="52"/>
      <c r="P1271" s="52"/>
      <c r="Q1271" s="52"/>
      <c r="R1271" s="52"/>
      <c r="S1271" s="52"/>
      <c r="T1271" s="52"/>
      <c r="U1271" s="52"/>
      <c r="V1271" s="52"/>
      <c r="W1271" s="52"/>
      <c r="X1271" s="52"/>
      <c r="Y1271" s="52"/>
      <c r="Z1271" s="52"/>
      <c r="AA1271" s="52"/>
      <c r="AB1271" s="52"/>
      <c r="AC1271" s="52"/>
      <c r="AD1271" s="52"/>
      <c r="AE1271" s="52"/>
      <c r="AF1271" s="52"/>
      <c r="AG1271" s="52"/>
      <c r="AH1271" s="52"/>
      <c r="AI1271" s="52"/>
      <c r="AJ1271" s="52"/>
      <c r="AK1271" s="52"/>
      <c r="AL1271" s="52"/>
      <c r="AM1271" s="52"/>
      <c r="AN1271" s="52"/>
      <c r="AO1271" s="52"/>
      <c r="AP1271" s="52"/>
      <c r="AQ1271" s="52"/>
      <c r="AR1271" s="52"/>
      <c r="AS1271" s="52"/>
      <c r="AT1271" s="52"/>
      <c r="AU1271" s="52"/>
      <c r="AV1271" s="52"/>
      <c r="AW1271" s="52"/>
    </row>
    <row r="1272" spans="1:49" x14ac:dyDescent="0.2">
      <c r="A1272" s="52"/>
      <c r="B1272" s="52"/>
      <c r="C1272" s="52"/>
      <c r="D1272" s="52"/>
      <c r="E1272" s="52"/>
      <c r="F1272" s="52"/>
      <c r="G1272" s="52"/>
      <c r="H1272" s="52"/>
      <c r="I1272" s="52"/>
      <c r="J1272" s="52"/>
      <c r="K1272" s="52"/>
      <c r="L1272" s="52"/>
      <c r="M1272" s="52"/>
      <c r="N1272" s="52"/>
      <c r="O1272" s="52"/>
      <c r="P1272" s="52"/>
      <c r="Q1272" s="52"/>
      <c r="R1272" s="52"/>
      <c r="S1272" s="52"/>
      <c r="T1272" s="52"/>
      <c r="U1272" s="52"/>
      <c r="V1272" s="52"/>
      <c r="W1272" s="52"/>
      <c r="X1272" s="52"/>
      <c r="Y1272" s="52"/>
      <c r="Z1272" s="52"/>
      <c r="AA1272" s="52"/>
      <c r="AB1272" s="52"/>
      <c r="AC1272" s="52"/>
      <c r="AD1272" s="52"/>
      <c r="AE1272" s="52"/>
      <c r="AF1272" s="52"/>
      <c r="AG1272" s="52"/>
      <c r="AH1272" s="52"/>
      <c r="AI1272" s="52"/>
      <c r="AJ1272" s="52"/>
      <c r="AK1272" s="52"/>
      <c r="AL1272" s="52"/>
      <c r="AM1272" s="52"/>
      <c r="AN1272" s="52"/>
      <c r="AO1272" s="52"/>
      <c r="AP1272" s="52"/>
      <c r="AQ1272" s="52"/>
      <c r="AR1272" s="52"/>
      <c r="AS1272" s="52"/>
      <c r="AT1272" s="52"/>
      <c r="AU1272" s="52"/>
      <c r="AV1272" s="52"/>
      <c r="AW1272" s="52"/>
    </row>
    <row r="1273" spans="1:49" x14ac:dyDescent="0.2">
      <c r="A1273" s="52"/>
      <c r="B1273" s="52"/>
      <c r="C1273" s="52"/>
      <c r="D1273" s="52"/>
      <c r="E1273" s="52"/>
      <c r="F1273" s="52"/>
      <c r="G1273" s="52"/>
      <c r="H1273" s="52"/>
      <c r="I1273" s="52"/>
      <c r="J1273" s="52"/>
      <c r="K1273" s="52"/>
      <c r="L1273" s="52"/>
      <c r="M1273" s="52"/>
      <c r="N1273" s="52"/>
      <c r="O1273" s="52"/>
      <c r="P1273" s="52"/>
      <c r="Q1273" s="52"/>
      <c r="R1273" s="52"/>
      <c r="S1273" s="52"/>
      <c r="T1273" s="52"/>
      <c r="U1273" s="52"/>
      <c r="V1273" s="52"/>
      <c r="W1273" s="52"/>
      <c r="X1273" s="52"/>
      <c r="Y1273" s="52"/>
      <c r="Z1273" s="52"/>
      <c r="AA1273" s="52"/>
      <c r="AB1273" s="52"/>
      <c r="AC1273" s="52"/>
      <c r="AD1273" s="52"/>
      <c r="AE1273" s="52"/>
      <c r="AF1273" s="52"/>
      <c r="AG1273" s="52"/>
      <c r="AH1273" s="52"/>
      <c r="AI1273" s="52"/>
      <c r="AJ1273" s="52"/>
      <c r="AK1273" s="52"/>
      <c r="AL1273" s="52"/>
      <c r="AM1273" s="52"/>
      <c r="AN1273" s="52"/>
      <c r="AO1273" s="52"/>
      <c r="AP1273" s="52"/>
      <c r="AQ1273" s="52"/>
      <c r="AR1273" s="52"/>
      <c r="AS1273" s="52"/>
      <c r="AT1273" s="52"/>
      <c r="AU1273" s="52"/>
      <c r="AV1273" s="52"/>
      <c r="AW1273" s="52"/>
    </row>
    <row r="1274" spans="1:49" x14ac:dyDescent="0.2">
      <c r="A1274" s="52"/>
      <c r="B1274" s="52"/>
      <c r="C1274" s="52"/>
      <c r="D1274" s="52"/>
      <c r="E1274" s="52"/>
      <c r="F1274" s="52"/>
      <c r="G1274" s="52"/>
      <c r="H1274" s="52"/>
      <c r="I1274" s="52"/>
      <c r="J1274" s="52"/>
      <c r="K1274" s="52"/>
      <c r="L1274" s="52"/>
      <c r="M1274" s="52"/>
      <c r="N1274" s="52"/>
      <c r="O1274" s="52"/>
      <c r="P1274" s="52"/>
      <c r="Q1274" s="52"/>
      <c r="R1274" s="52"/>
      <c r="S1274" s="52"/>
      <c r="T1274" s="52"/>
      <c r="U1274" s="52"/>
      <c r="V1274" s="52"/>
      <c r="W1274" s="52"/>
      <c r="X1274" s="52"/>
      <c r="Y1274" s="52"/>
      <c r="Z1274" s="52"/>
      <c r="AA1274" s="52"/>
      <c r="AB1274" s="52"/>
      <c r="AC1274" s="52"/>
      <c r="AD1274" s="52"/>
      <c r="AE1274" s="52"/>
      <c r="AF1274" s="52"/>
      <c r="AG1274" s="52"/>
      <c r="AH1274" s="52"/>
      <c r="AI1274" s="52"/>
      <c r="AJ1274" s="52"/>
      <c r="AK1274" s="52"/>
      <c r="AL1274" s="52"/>
      <c r="AM1274" s="52"/>
      <c r="AN1274" s="52"/>
      <c r="AO1274" s="52"/>
      <c r="AP1274" s="52"/>
      <c r="AQ1274" s="52"/>
      <c r="AR1274" s="52"/>
      <c r="AS1274" s="52"/>
      <c r="AT1274" s="52"/>
      <c r="AU1274" s="52"/>
      <c r="AV1274" s="52"/>
      <c r="AW1274" s="52"/>
    </row>
    <row r="1275" spans="1:49" x14ac:dyDescent="0.2">
      <c r="A1275" s="52"/>
      <c r="B1275" s="52"/>
      <c r="C1275" s="52"/>
      <c r="D1275" s="52"/>
      <c r="E1275" s="52"/>
      <c r="F1275" s="52"/>
      <c r="G1275" s="52"/>
      <c r="H1275" s="52"/>
      <c r="I1275" s="52"/>
      <c r="J1275" s="52"/>
      <c r="K1275" s="52"/>
      <c r="L1275" s="52"/>
      <c r="M1275" s="52"/>
      <c r="N1275" s="52"/>
      <c r="O1275" s="52"/>
      <c r="P1275" s="52"/>
      <c r="Q1275" s="52"/>
      <c r="R1275" s="52"/>
      <c r="S1275" s="52"/>
      <c r="T1275" s="52"/>
      <c r="U1275" s="52"/>
      <c r="V1275" s="52"/>
      <c r="W1275" s="52"/>
      <c r="X1275" s="52"/>
      <c r="Y1275" s="52"/>
      <c r="Z1275" s="52"/>
      <c r="AA1275" s="52"/>
      <c r="AB1275" s="52"/>
      <c r="AC1275" s="52"/>
      <c r="AD1275" s="52"/>
      <c r="AE1275" s="52"/>
      <c r="AF1275" s="52"/>
      <c r="AG1275" s="52"/>
      <c r="AH1275" s="52"/>
      <c r="AI1275" s="52"/>
      <c r="AJ1275" s="52"/>
      <c r="AK1275" s="52"/>
      <c r="AL1275" s="52"/>
      <c r="AM1275" s="52"/>
      <c r="AN1275" s="52"/>
      <c r="AO1275" s="52"/>
      <c r="AP1275" s="52"/>
      <c r="AQ1275" s="52"/>
      <c r="AR1275" s="52"/>
      <c r="AS1275" s="52"/>
      <c r="AT1275" s="52"/>
      <c r="AU1275" s="52"/>
      <c r="AV1275" s="52"/>
      <c r="AW1275" s="52"/>
    </row>
    <row r="1276" spans="1:49" x14ac:dyDescent="0.2">
      <c r="A1276" s="52"/>
      <c r="B1276" s="52"/>
      <c r="C1276" s="52"/>
      <c r="D1276" s="52"/>
      <c r="E1276" s="52"/>
      <c r="F1276" s="52"/>
      <c r="G1276" s="52"/>
      <c r="H1276" s="52"/>
      <c r="I1276" s="52"/>
      <c r="J1276" s="52"/>
      <c r="K1276" s="52"/>
      <c r="L1276" s="52"/>
      <c r="M1276" s="52"/>
      <c r="N1276" s="52"/>
      <c r="O1276" s="52"/>
      <c r="P1276" s="52"/>
      <c r="Q1276" s="52"/>
      <c r="R1276" s="52"/>
      <c r="S1276" s="52"/>
      <c r="T1276" s="52"/>
      <c r="U1276" s="52"/>
      <c r="V1276" s="52"/>
      <c r="W1276" s="52"/>
      <c r="X1276" s="52"/>
      <c r="Y1276" s="52"/>
      <c r="Z1276" s="52"/>
      <c r="AA1276" s="52"/>
      <c r="AB1276" s="52"/>
      <c r="AC1276" s="52"/>
      <c r="AD1276" s="52"/>
      <c r="AE1276" s="52"/>
      <c r="AF1276" s="52"/>
      <c r="AG1276" s="52"/>
      <c r="AH1276" s="52"/>
      <c r="AI1276" s="52"/>
      <c r="AJ1276" s="52"/>
      <c r="AK1276" s="52"/>
      <c r="AL1276" s="52"/>
      <c r="AM1276" s="52"/>
      <c r="AN1276" s="52"/>
      <c r="AO1276" s="52"/>
      <c r="AP1276" s="52"/>
      <c r="AQ1276" s="52"/>
      <c r="AR1276" s="52"/>
      <c r="AS1276" s="52"/>
      <c r="AT1276" s="52"/>
      <c r="AU1276" s="52"/>
      <c r="AV1276" s="52"/>
      <c r="AW1276" s="52"/>
    </row>
    <row r="1277" spans="1:49" x14ac:dyDescent="0.2">
      <c r="A1277" s="52"/>
      <c r="B1277" s="52"/>
      <c r="C1277" s="52"/>
      <c r="D1277" s="52"/>
      <c r="E1277" s="52"/>
      <c r="F1277" s="52"/>
      <c r="G1277" s="52"/>
      <c r="H1277" s="52"/>
      <c r="I1277" s="52"/>
      <c r="J1277" s="52"/>
      <c r="K1277" s="52"/>
      <c r="L1277" s="52"/>
      <c r="M1277" s="52"/>
      <c r="N1277" s="52"/>
      <c r="O1277" s="52"/>
      <c r="P1277" s="52"/>
      <c r="Q1277" s="52"/>
      <c r="R1277" s="52"/>
      <c r="S1277" s="52"/>
      <c r="T1277" s="52"/>
      <c r="U1277" s="52"/>
      <c r="V1277" s="52"/>
      <c r="W1277" s="52"/>
      <c r="X1277" s="52"/>
      <c r="Y1277" s="52"/>
      <c r="Z1277" s="52"/>
      <c r="AA1277" s="52"/>
      <c r="AB1277" s="52"/>
      <c r="AC1277" s="52"/>
      <c r="AD1277" s="52"/>
      <c r="AE1277" s="52"/>
      <c r="AF1277" s="52"/>
      <c r="AG1277" s="52"/>
      <c r="AH1277" s="52"/>
      <c r="AI1277" s="52"/>
      <c r="AJ1277" s="52"/>
      <c r="AK1277" s="52"/>
      <c r="AL1277" s="52"/>
      <c r="AM1277" s="52"/>
      <c r="AN1277" s="52"/>
      <c r="AO1277" s="52"/>
      <c r="AP1277" s="52"/>
      <c r="AQ1277" s="52"/>
      <c r="AR1277" s="52"/>
      <c r="AS1277" s="52"/>
      <c r="AT1277" s="52"/>
      <c r="AU1277" s="52"/>
      <c r="AV1277" s="52"/>
      <c r="AW1277" s="52"/>
    </row>
    <row r="1278" spans="1:49" x14ac:dyDescent="0.2">
      <c r="A1278" s="52"/>
      <c r="B1278" s="52"/>
      <c r="C1278" s="52"/>
      <c r="D1278" s="52"/>
      <c r="E1278" s="52"/>
      <c r="F1278" s="52"/>
      <c r="G1278" s="52"/>
      <c r="H1278" s="52"/>
      <c r="I1278" s="52"/>
      <c r="J1278" s="52"/>
      <c r="K1278" s="52"/>
      <c r="L1278" s="52"/>
      <c r="M1278" s="52"/>
      <c r="N1278" s="52"/>
      <c r="O1278" s="52"/>
      <c r="P1278" s="52"/>
      <c r="Q1278" s="52"/>
      <c r="R1278" s="52"/>
      <c r="S1278" s="52"/>
      <c r="T1278" s="52"/>
      <c r="U1278" s="52"/>
      <c r="V1278" s="52"/>
      <c r="W1278" s="52"/>
      <c r="X1278" s="52"/>
      <c r="Y1278" s="52"/>
      <c r="Z1278" s="52"/>
      <c r="AA1278" s="52"/>
      <c r="AB1278" s="52"/>
      <c r="AC1278" s="52"/>
      <c r="AD1278" s="52"/>
      <c r="AE1278" s="52"/>
      <c r="AF1278" s="52"/>
      <c r="AG1278" s="52"/>
      <c r="AH1278" s="52"/>
      <c r="AI1278" s="52"/>
      <c r="AJ1278" s="52"/>
      <c r="AK1278" s="52"/>
      <c r="AL1278" s="52"/>
      <c r="AM1278" s="52"/>
      <c r="AN1278" s="52"/>
      <c r="AO1278" s="52"/>
      <c r="AP1278" s="52"/>
      <c r="AQ1278" s="52"/>
      <c r="AR1278" s="52"/>
      <c r="AS1278" s="52"/>
      <c r="AT1278" s="52"/>
      <c r="AU1278" s="52"/>
      <c r="AV1278" s="52"/>
      <c r="AW1278" s="52"/>
    </row>
    <row r="1279" spans="1:49" x14ac:dyDescent="0.2">
      <c r="A1279" s="52"/>
      <c r="B1279" s="52"/>
      <c r="C1279" s="52"/>
      <c r="D1279" s="52"/>
      <c r="E1279" s="52"/>
      <c r="F1279" s="52"/>
      <c r="G1279" s="52"/>
      <c r="H1279" s="52"/>
      <c r="I1279" s="52"/>
      <c r="J1279" s="52"/>
      <c r="K1279" s="52"/>
      <c r="L1279" s="52"/>
      <c r="M1279" s="52"/>
      <c r="N1279" s="52"/>
      <c r="O1279" s="52"/>
      <c r="P1279" s="52"/>
      <c r="Q1279" s="52"/>
      <c r="R1279" s="52"/>
      <c r="S1279" s="52"/>
      <c r="T1279" s="52"/>
      <c r="U1279" s="52"/>
      <c r="V1279" s="52"/>
      <c r="W1279" s="52"/>
      <c r="X1279" s="52"/>
      <c r="Y1279" s="52"/>
      <c r="Z1279" s="52"/>
      <c r="AA1279" s="52"/>
      <c r="AB1279" s="52"/>
      <c r="AC1279" s="52"/>
      <c r="AD1279" s="52"/>
      <c r="AE1279" s="52"/>
      <c r="AF1279" s="52"/>
      <c r="AG1279" s="52"/>
      <c r="AH1279" s="52"/>
      <c r="AI1279" s="52"/>
      <c r="AJ1279" s="52"/>
      <c r="AK1279" s="52"/>
      <c r="AL1279" s="52"/>
      <c r="AM1279" s="52"/>
      <c r="AN1279" s="52"/>
      <c r="AO1279" s="52"/>
      <c r="AP1279" s="52"/>
      <c r="AQ1279" s="52"/>
      <c r="AR1279" s="52"/>
      <c r="AS1279" s="52"/>
      <c r="AT1279" s="52"/>
      <c r="AU1279" s="52"/>
      <c r="AV1279" s="52"/>
      <c r="AW1279" s="52"/>
    </row>
    <row r="1280" spans="1:49" x14ac:dyDescent="0.2">
      <c r="A1280" s="52"/>
      <c r="B1280" s="52"/>
      <c r="C1280" s="52"/>
      <c r="D1280" s="52"/>
      <c r="E1280" s="52"/>
      <c r="F1280" s="52"/>
      <c r="G1280" s="52"/>
      <c r="H1280" s="52"/>
      <c r="I1280" s="52"/>
      <c r="J1280" s="52"/>
      <c r="K1280" s="52"/>
      <c r="L1280" s="52"/>
      <c r="M1280" s="52"/>
      <c r="N1280" s="52"/>
      <c r="O1280" s="52"/>
      <c r="P1280" s="52"/>
      <c r="Q1280" s="52"/>
      <c r="R1280" s="52"/>
      <c r="S1280" s="52"/>
      <c r="T1280" s="52"/>
      <c r="U1280" s="52"/>
      <c r="V1280" s="52"/>
      <c r="W1280" s="52"/>
      <c r="X1280" s="52"/>
      <c r="Y1280" s="52"/>
      <c r="Z1280" s="52"/>
      <c r="AA1280" s="52"/>
      <c r="AB1280" s="52"/>
      <c r="AC1280" s="52"/>
      <c r="AD1280" s="52"/>
      <c r="AE1280" s="52"/>
      <c r="AF1280" s="52"/>
      <c r="AG1280" s="52"/>
      <c r="AH1280" s="52"/>
      <c r="AI1280" s="52"/>
      <c r="AJ1280" s="52"/>
      <c r="AK1280" s="52"/>
      <c r="AL1280" s="52"/>
      <c r="AM1280" s="52"/>
      <c r="AN1280" s="52"/>
      <c r="AO1280" s="52"/>
      <c r="AP1280" s="52"/>
      <c r="AQ1280" s="52"/>
      <c r="AR1280" s="52"/>
      <c r="AS1280" s="52"/>
      <c r="AT1280" s="52"/>
      <c r="AU1280" s="52"/>
      <c r="AV1280" s="52"/>
      <c r="AW1280" s="52"/>
    </row>
    <row r="1281" spans="1:49" x14ac:dyDescent="0.2">
      <c r="A1281" s="52"/>
      <c r="B1281" s="52"/>
      <c r="C1281" s="52"/>
      <c r="D1281" s="52"/>
      <c r="E1281" s="52"/>
      <c r="F1281" s="52"/>
      <c r="G1281" s="52"/>
      <c r="H1281" s="52"/>
      <c r="I1281" s="52"/>
      <c r="J1281" s="52"/>
      <c r="K1281" s="52"/>
      <c r="L1281" s="52"/>
      <c r="M1281" s="52"/>
      <c r="N1281" s="52"/>
      <c r="O1281" s="52"/>
      <c r="P1281" s="52"/>
      <c r="Q1281" s="52"/>
      <c r="R1281" s="52"/>
      <c r="S1281" s="52"/>
      <c r="T1281" s="52"/>
      <c r="U1281" s="52"/>
      <c r="V1281" s="52"/>
      <c r="W1281" s="52"/>
      <c r="X1281" s="52"/>
      <c r="Y1281" s="52"/>
      <c r="Z1281" s="52"/>
      <c r="AA1281" s="52"/>
      <c r="AB1281" s="52"/>
      <c r="AC1281" s="52"/>
      <c r="AD1281" s="52"/>
      <c r="AE1281" s="52"/>
      <c r="AF1281" s="52"/>
      <c r="AG1281" s="52"/>
      <c r="AH1281" s="52"/>
      <c r="AI1281" s="52"/>
      <c r="AJ1281" s="52"/>
      <c r="AK1281" s="52"/>
      <c r="AL1281" s="52"/>
      <c r="AM1281" s="52"/>
      <c r="AN1281" s="52"/>
      <c r="AO1281" s="52"/>
      <c r="AP1281" s="52"/>
      <c r="AQ1281" s="52"/>
      <c r="AR1281" s="52"/>
      <c r="AS1281" s="52"/>
      <c r="AT1281" s="52"/>
      <c r="AU1281" s="52"/>
      <c r="AV1281" s="52"/>
      <c r="AW1281" s="52"/>
    </row>
    <row r="1282" spans="1:49" x14ac:dyDescent="0.2">
      <c r="A1282" s="52"/>
      <c r="B1282" s="52"/>
      <c r="C1282" s="52"/>
      <c r="D1282" s="52"/>
      <c r="E1282" s="52"/>
      <c r="F1282" s="52"/>
      <c r="G1282" s="52"/>
      <c r="H1282" s="52"/>
      <c r="I1282" s="52"/>
      <c r="J1282" s="52"/>
      <c r="K1282" s="52"/>
      <c r="L1282" s="52"/>
      <c r="M1282" s="52"/>
      <c r="N1282" s="52"/>
      <c r="O1282" s="52"/>
      <c r="P1282" s="52"/>
      <c r="Q1282" s="52"/>
      <c r="R1282" s="52"/>
      <c r="S1282" s="52"/>
      <c r="T1282" s="52"/>
      <c r="U1282" s="52"/>
      <c r="V1282" s="52"/>
      <c r="W1282" s="52"/>
      <c r="X1282" s="52"/>
      <c r="Y1282" s="52"/>
      <c r="Z1282" s="52"/>
      <c r="AA1282" s="52"/>
      <c r="AB1282" s="52"/>
      <c r="AC1282" s="52"/>
      <c r="AD1282" s="52"/>
      <c r="AE1282" s="52"/>
      <c r="AF1282" s="52"/>
      <c r="AG1282" s="52"/>
      <c r="AH1282" s="52"/>
      <c r="AI1282" s="52"/>
      <c r="AJ1282" s="52"/>
      <c r="AK1282" s="52"/>
      <c r="AL1282" s="52"/>
      <c r="AM1282" s="52"/>
      <c r="AN1282" s="52"/>
      <c r="AO1282" s="52"/>
      <c r="AP1282" s="52"/>
      <c r="AQ1282" s="52"/>
      <c r="AR1282" s="52"/>
      <c r="AS1282" s="52"/>
      <c r="AT1282" s="52"/>
      <c r="AU1282" s="52"/>
      <c r="AV1282" s="52"/>
      <c r="AW1282" s="52"/>
    </row>
    <row r="1283" spans="1:49" x14ac:dyDescent="0.2">
      <c r="A1283" s="52"/>
      <c r="B1283" s="52"/>
      <c r="C1283" s="52"/>
      <c r="D1283" s="52"/>
      <c r="E1283" s="52"/>
      <c r="F1283" s="52"/>
      <c r="G1283" s="52"/>
      <c r="H1283" s="52"/>
      <c r="I1283" s="52"/>
      <c r="J1283" s="52"/>
      <c r="K1283" s="52"/>
      <c r="L1283" s="52"/>
      <c r="M1283" s="52"/>
      <c r="N1283" s="52"/>
      <c r="O1283" s="52"/>
      <c r="P1283" s="52"/>
      <c r="Q1283" s="52"/>
      <c r="R1283" s="52"/>
      <c r="S1283" s="52"/>
      <c r="T1283" s="52"/>
      <c r="U1283" s="52"/>
      <c r="V1283" s="52"/>
      <c r="W1283" s="52"/>
      <c r="X1283" s="52"/>
      <c r="Y1283" s="52"/>
      <c r="Z1283" s="52"/>
      <c r="AA1283" s="52"/>
      <c r="AB1283" s="52"/>
      <c r="AC1283" s="52"/>
      <c r="AD1283" s="52"/>
      <c r="AE1283" s="52"/>
      <c r="AF1283" s="52"/>
      <c r="AG1283" s="52"/>
      <c r="AH1283" s="52"/>
      <c r="AI1283" s="52"/>
      <c r="AJ1283" s="52"/>
      <c r="AK1283" s="52"/>
      <c r="AL1283" s="52"/>
      <c r="AM1283" s="52"/>
      <c r="AN1283" s="52"/>
      <c r="AO1283" s="52"/>
      <c r="AP1283" s="52"/>
      <c r="AQ1283" s="52"/>
      <c r="AR1283" s="52"/>
      <c r="AS1283" s="52"/>
      <c r="AT1283" s="52"/>
      <c r="AU1283" s="52"/>
      <c r="AV1283" s="52"/>
      <c r="AW1283" s="52"/>
    </row>
    <row r="1284" spans="1:49" x14ac:dyDescent="0.2">
      <c r="A1284" s="52"/>
      <c r="B1284" s="52"/>
      <c r="C1284" s="52"/>
      <c r="D1284" s="52"/>
      <c r="E1284" s="52"/>
      <c r="F1284" s="52"/>
      <c r="G1284" s="52"/>
      <c r="H1284" s="52"/>
      <c r="I1284" s="52"/>
      <c r="J1284" s="52"/>
      <c r="K1284" s="52"/>
      <c r="L1284" s="52"/>
      <c r="M1284" s="52"/>
      <c r="N1284" s="52"/>
      <c r="O1284" s="52"/>
      <c r="P1284" s="52"/>
      <c r="Q1284" s="52"/>
      <c r="R1284" s="52"/>
      <c r="S1284" s="52"/>
      <c r="T1284" s="52"/>
      <c r="U1284" s="52"/>
      <c r="V1284" s="52"/>
      <c r="W1284" s="52"/>
      <c r="X1284" s="52"/>
      <c r="Y1284" s="52"/>
      <c r="Z1284" s="52"/>
      <c r="AA1284" s="52"/>
      <c r="AB1284" s="52"/>
      <c r="AC1284" s="52"/>
      <c r="AD1284" s="52"/>
      <c r="AE1284" s="52"/>
      <c r="AF1284" s="52"/>
      <c r="AG1284" s="52"/>
      <c r="AH1284" s="52"/>
      <c r="AI1284" s="52"/>
      <c r="AJ1284" s="52"/>
      <c r="AK1284" s="52"/>
      <c r="AL1284" s="52"/>
      <c r="AM1284" s="52"/>
      <c r="AN1284" s="52"/>
      <c r="AO1284" s="52"/>
      <c r="AP1284" s="52"/>
      <c r="AQ1284" s="52"/>
      <c r="AR1284" s="52"/>
      <c r="AS1284" s="52"/>
      <c r="AT1284" s="52"/>
      <c r="AU1284" s="52"/>
      <c r="AV1284" s="52"/>
      <c r="AW1284" s="52"/>
    </row>
    <row r="1285" spans="1:49" x14ac:dyDescent="0.2">
      <c r="A1285" s="52"/>
      <c r="B1285" s="52"/>
      <c r="C1285" s="52"/>
      <c r="D1285" s="52"/>
      <c r="E1285" s="52"/>
      <c r="F1285" s="52"/>
      <c r="G1285" s="52"/>
      <c r="H1285" s="52"/>
      <c r="I1285" s="52"/>
      <c r="J1285" s="52"/>
      <c r="K1285" s="52"/>
      <c r="L1285" s="52"/>
      <c r="M1285" s="52"/>
      <c r="N1285" s="52"/>
      <c r="O1285" s="52"/>
      <c r="P1285" s="52"/>
      <c r="Q1285" s="52"/>
      <c r="R1285" s="52"/>
      <c r="S1285" s="52"/>
      <c r="T1285" s="52"/>
      <c r="U1285" s="52"/>
      <c r="V1285" s="52"/>
      <c r="W1285" s="52"/>
      <c r="X1285" s="52"/>
      <c r="Y1285" s="52"/>
      <c r="Z1285" s="52"/>
      <c r="AA1285" s="52"/>
      <c r="AB1285" s="52"/>
      <c r="AC1285" s="52"/>
      <c r="AD1285" s="52"/>
      <c r="AE1285" s="52"/>
      <c r="AF1285" s="52"/>
      <c r="AG1285" s="52"/>
      <c r="AH1285" s="52"/>
      <c r="AI1285" s="52"/>
      <c r="AJ1285" s="52"/>
      <c r="AK1285" s="52"/>
      <c r="AL1285" s="52"/>
      <c r="AM1285" s="52"/>
      <c r="AN1285" s="52"/>
      <c r="AO1285" s="52"/>
      <c r="AP1285" s="52"/>
      <c r="AQ1285" s="52"/>
      <c r="AR1285" s="52"/>
      <c r="AS1285" s="52"/>
      <c r="AT1285" s="52"/>
      <c r="AU1285" s="52"/>
      <c r="AV1285" s="52"/>
      <c r="AW1285" s="52"/>
    </row>
    <row r="1286" spans="1:49" x14ac:dyDescent="0.2">
      <c r="A1286" s="52"/>
      <c r="B1286" s="52"/>
      <c r="C1286" s="52"/>
      <c r="D1286" s="52"/>
      <c r="E1286" s="52"/>
      <c r="F1286" s="52"/>
      <c r="G1286" s="52"/>
      <c r="H1286" s="52"/>
      <c r="I1286" s="52"/>
      <c r="J1286" s="52"/>
      <c r="K1286" s="52"/>
      <c r="L1286" s="52"/>
      <c r="M1286" s="52"/>
      <c r="N1286" s="52"/>
      <c r="O1286" s="52"/>
      <c r="P1286" s="52"/>
      <c r="Q1286" s="52"/>
      <c r="R1286" s="52"/>
      <c r="S1286" s="52"/>
      <c r="T1286" s="52"/>
      <c r="U1286" s="52"/>
      <c r="V1286" s="52"/>
      <c r="W1286" s="52"/>
      <c r="X1286" s="52"/>
      <c r="Y1286" s="52"/>
      <c r="Z1286" s="52"/>
      <c r="AA1286" s="52"/>
      <c r="AB1286" s="52"/>
      <c r="AC1286" s="52"/>
      <c r="AD1286" s="52"/>
      <c r="AE1286" s="52"/>
      <c r="AF1286" s="52"/>
      <c r="AG1286" s="52"/>
      <c r="AH1286" s="52"/>
      <c r="AI1286" s="52"/>
      <c r="AJ1286" s="52"/>
      <c r="AK1286" s="52"/>
      <c r="AL1286" s="52"/>
      <c r="AM1286" s="52"/>
      <c r="AN1286" s="52"/>
      <c r="AO1286" s="52"/>
      <c r="AP1286" s="52"/>
      <c r="AQ1286" s="52"/>
      <c r="AR1286" s="52"/>
      <c r="AS1286" s="52"/>
      <c r="AT1286" s="52"/>
      <c r="AU1286" s="52"/>
      <c r="AV1286" s="52"/>
      <c r="AW1286" s="52"/>
    </row>
    <row r="1287" spans="1:49" x14ac:dyDescent="0.2">
      <c r="A1287" s="52"/>
      <c r="B1287" s="52"/>
      <c r="C1287" s="52"/>
      <c r="D1287" s="52"/>
      <c r="E1287" s="52"/>
      <c r="F1287" s="52"/>
      <c r="G1287" s="52"/>
      <c r="H1287" s="52"/>
      <c r="I1287" s="52"/>
      <c r="J1287" s="52"/>
      <c r="K1287" s="52"/>
      <c r="L1287" s="52"/>
      <c r="M1287" s="52"/>
      <c r="N1287" s="52"/>
      <c r="O1287" s="52"/>
      <c r="P1287" s="52"/>
      <c r="Q1287" s="52"/>
      <c r="R1287" s="52"/>
      <c r="S1287" s="52"/>
      <c r="T1287" s="52"/>
      <c r="U1287" s="52"/>
      <c r="V1287" s="52"/>
      <c r="W1287" s="52"/>
      <c r="X1287" s="52"/>
      <c r="Y1287" s="52"/>
      <c r="Z1287" s="52"/>
      <c r="AA1287" s="52"/>
      <c r="AB1287" s="52"/>
      <c r="AC1287" s="52"/>
      <c r="AD1287" s="52"/>
      <c r="AE1287" s="52"/>
      <c r="AF1287" s="52"/>
      <c r="AG1287" s="52"/>
      <c r="AH1287" s="52"/>
      <c r="AI1287" s="52"/>
      <c r="AJ1287" s="52"/>
      <c r="AK1287" s="52"/>
      <c r="AL1287" s="52"/>
      <c r="AM1287" s="52"/>
      <c r="AN1287" s="52"/>
      <c r="AO1287" s="52"/>
      <c r="AP1287" s="52"/>
      <c r="AQ1287" s="52"/>
      <c r="AR1287" s="52"/>
      <c r="AS1287" s="52"/>
      <c r="AT1287" s="52"/>
      <c r="AU1287" s="52"/>
      <c r="AV1287" s="52"/>
      <c r="AW1287" s="52"/>
    </row>
    <row r="1288" spans="1:49" x14ac:dyDescent="0.2">
      <c r="A1288" s="52"/>
      <c r="B1288" s="52"/>
      <c r="C1288" s="52"/>
      <c r="D1288" s="52"/>
      <c r="E1288" s="52"/>
      <c r="F1288" s="52"/>
      <c r="G1288" s="52"/>
      <c r="H1288" s="52"/>
      <c r="I1288" s="52"/>
      <c r="J1288" s="52"/>
      <c r="K1288" s="52"/>
      <c r="L1288" s="52"/>
      <c r="M1288" s="52"/>
      <c r="N1288" s="52"/>
      <c r="O1288" s="52"/>
      <c r="P1288" s="52"/>
      <c r="Q1288" s="52"/>
      <c r="R1288" s="52"/>
      <c r="S1288" s="52"/>
      <c r="T1288" s="52"/>
      <c r="U1288" s="52"/>
      <c r="V1288" s="52"/>
      <c r="W1288" s="52"/>
      <c r="X1288" s="52"/>
      <c r="Y1288" s="52"/>
      <c r="Z1288" s="52"/>
      <c r="AA1288" s="52"/>
      <c r="AB1288" s="52"/>
      <c r="AC1288" s="52"/>
      <c r="AD1288" s="52"/>
      <c r="AE1288" s="52"/>
      <c r="AF1288" s="52"/>
      <c r="AG1288" s="52"/>
      <c r="AH1288" s="52"/>
      <c r="AI1288" s="52"/>
      <c r="AJ1288" s="52"/>
      <c r="AK1288" s="52"/>
      <c r="AL1288" s="52"/>
      <c r="AM1288" s="52"/>
      <c r="AN1288" s="52"/>
      <c r="AO1288" s="52"/>
      <c r="AP1288" s="52"/>
      <c r="AQ1288" s="52"/>
      <c r="AR1288" s="52"/>
      <c r="AS1288" s="52"/>
      <c r="AT1288" s="52"/>
      <c r="AU1288" s="52"/>
      <c r="AV1288" s="52"/>
      <c r="AW1288" s="52"/>
    </row>
    <row r="1289" spans="1:49" x14ac:dyDescent="0.2">
      <c r="A1289" s="52"/>
      <c r="B1289" s="52"/>
      <c r="C1289" s="52"/>
      <c r="D1289" s="52"/>
      <c r="E1289" s="52"/>
      <c r="F1289" s="52"/>
      <c r="G1289" s="52"/>
      <c r="H1289" s="52"/>
      <c r="I1289" s="52"/>
      <c r="J1289" s="52"/>
      <c r="K1289" s="52"/>
      <c r="L1289" s="52"/>
      <c r="M1289" s="52"/>
      <c r="N1289" s="52"/>
      <c r="O1289" s="52"/>
      <c r="P1289" s="52"/>
      <c r="Q1289" s="52"/>
      <c r="R1289" s="52"/>
      <c r="S1289" s="52"/>
      <c r="T1289" s="52"/>
      <c r="U1289" s="52"/>
      <c r="V1289" s="52"/>
      <c r="W1289" s="52"/>
      <c r="X1289" s="52"/>
      <c r="Y1289" s="52"/>
      <c r="Z1289" s="52"/>
      <c r="AA1289" s="52"/>
      <c r="AB1289" s="52"/>
      <c r="AC1289" s="52"/>
      <c r="AD1289" s="52"/>
      <c r="AE1289" s="52"/>
      <c r="AF1289" s="52"/>
      <c r="AG1289" s="52"/>
      <c r="AH1289" s="52"/>
      <c r="AI1289" s="52"/>
      <c r="AJ1289" s="52"/>
      <c r="AK1289" s="52"/>
      <c r="AL1289" s="52"/>
      <c r="AM1289" s="52"/>
      <c r="AN1289" s="52"/>
      <c r="AO1289" s="52"/>
      <c r="AP1289" s="52"/>
      <c r="AQ1289" s="52"/>
      <c r="AR1289" s="52"/>
      <c r="AS1289" s="52"/>
      <c r="AT1289" s="52"/>
      <c r="AU1289" s="52"/>
      <c r="AV1289" s="52"/>
      <c r="AW1289" s="52"/>
    </row>
    <row r="1290" spans="1:49" x14ac:dyDescent="0.2">
      <c r="A1290" s="52"/>
      <c r="B1290" s="52"/>
      <c r="C1290" s="52"/>
      <c r="D1290" s="52"/>
      <c r="E1290" s="52"/>
      <c r="F1290" s="52"/>
      <c r="G1290" s="52"/>
      <c r="H1290" s="52"/>
      <c r="I1290" s="52"/>
      <c r="J1290" s="52"/>
      <c r="K1290" s="52"/>
      <c r="L1290" s="52"/>
      <c r="M1290" s="52"/>
      <c r="N1290" s="52"/>
      <c r="O1290" s="52"/>
      <c r="P1290" s="52"/>
      <c r="Q1290" s="52"/>
      <c r="R1290" s="52"/>
      <c r="S1290" s="52"/>
      <c r="T1290" s="52"/>
      <c r="U1290" s="52"/>
      <c r="V1290" s="52"/>
      <c r="W1290" s="52"/>
      <c r="X1290" s="52"/>
      <c r="Y1290" s="52"/>
      <c r="Z1290" s="52"/>
      <c r="AA1290" s="52"/>
      <c r="AB1290" s="52"/>
      <c r="AC1290" s="52"/>
      <c r="AD1290" s="52"/>
      <c r="AE1290" s="52"/>
      <c r="AF1290" s="52"/>
      <c r="AG1290" s="52"/>
      <c r="AH1290" s="52"/>
      <c r="AI1290" s="52"/>
      <c r="AJ1290" s="52"/>
      <c r="AK1290" s="52"/>
      <c r="AL1290" s="52"/>
      <c r="AM1290" s="52"/>
      <c r="AN1290" s="52"/>
      <c r="AO1290" s="52"/>
      <c r="AP1290" s="52"/>
      <c r="AQ1290" s="52"/>
      <c r="AR1290" s="52"/>
      <c r="AS1290" s="52"/>
      <c r="AT1290" s="52"/>
      <c r="AU1290" s="52"/>
      <c r="AV1290" s="52"/>
      <c r="AW1290" s="52"/>
    </row>
    <row r="1291" spans="1:49" x14ac:dyDescent="0.2">
      <c r="A1291" s="52"/>
      <c r="B1291" s="52"/>
      <c r="C1291" s="52"/>
      <c r="D1291" s="52"/>
      <c r="E1291" s="52"/>
      <c r="F1291" s="52"/>
      <c r="G1291" s="52"/>
      <c r="H1291" s="52"/>
      <c r="I1291" s="52"/>
      <c r="J1291" s="52"/>
      <c r="K1291" s="52"/>
      <c r="L1291" s="52"/>
      <c r="M1291" s="52"/>
      <c r="N1291" s="52"/>
      <c r="O1291" s="52"/>
      <c r="P1291" s="52"/>
      <c r="Q1291" s="52"/>
      <c r="R1291" s="52"/>
      <c r="S1291" s="52"/>
      <c r="T1291" s="52"/>
      <c r="U1291" s="52"/>
      <c r="V1291" s="52"/>
      <c r="W1291" s="52"/>
      <c r="X1291" s="52"/>
      <c r="Y1291" s="52"/>
      <c r="Z1291" s="52"/>
      <c r="AA1291" s="52"/>
      <c r="AB1291" s="52"/>
      <c r="AC1291" s="52"/>
      <c r="AD1291" s="52"/>
      <c r="AE1291" s="52"/>
      <c r="AF1291" s="52"/>
      <c r="AG1291" s="52"/>
      <c r="AH1291" s="52"/>
      <c r="AI1291" s="52"/>
      <c r="AJ1291" s="52"/>
      <c r="AK1291" s="52"/>
      <c r="AL1291" s="52"/>
      <c r="AM1291" s="52"/>
      <c r="AN1291" s="52"/>
      <c r="AO1291" s="52"/>
      <c r="AP1291" s="52"/>
      <c r="AQ1291" s="52"/>
      <c r="AR1291" s="52"/>
      <c r="AS1291" s="52"/>
      <c r="AT1291" s="52"/>
      <c r="AU1291" s="52"/>
      <c r="AV1291" s="52"/>
      <c r="AW1291" s="52"/>
    </row>
    <row r="1292" spans="1:49" x14ac:dyDescent="0.2">
      <c r="A1292" s="52"/>
      <c r="B1292" s="52"/>
      <c r="C1292" s="52"/>
      <c r="D1292" s="52"/>
      <c r="E1292" s="52"/>
      <c r="F1292" s="52"/>
      <c r="G1292" s="52"/>
      <c r="H1292" s="52"/>
      <c r="I1292" s="52"/>
      <c r="J1292" s="52"/>
      <c r="K1292" s="52"/>
      <c r="L1292" s="52"/>
      <c r="M1292" s="52"/>
      <c r="N1292" s="52"/>
      <c r="O1292" s="52"/>
      <c r="P1292" s="52"/>
      <c r="Q1292" s="52"/>
      <c r="R1292" s="52"/>
      <c r="S1292" s="52"/>
      <c r="T1292" s="52"/>
      <c r="U1292" s="52"/>
      <c r="V1292" s="52"/>
      <c r="W1292" s="52"/>
      <c r="X1292" s="52"/>
      <c r="Y1292" s="52"/>
      <c r="Z1292" s="52"/>
      <c r="AA1292" s="52"/>
      <c r="AB1292" s="52"/>
      <c r="AC1292" s="52"/>
      <c r="AD1292" s="52"/>
      <c r="AE1292" s="52"/>
      <c r="AF1292" s="52"/>
      <c r="AG1292" s="52"/>
      <c r="AH1292" s="52"/>
      <c r="AI1292" s="52"/>
      <c r="AJ1292" s="52"/>
      <c r="AK1292" s="52"/>
      <c r="AL1292" s="52"/>
      <c r="AM1292" s="52"/>
      <c r="AN1292" s="52"/>
      <c r="AO1292" s="52"/>
      <c r="AP1292" s="52"/>
      <c r="AQ1292" s="52"/>
      <c r="AR1292" s="52"/>
      <c r="AS1292" s="52"/>
      <c r="AT1292" s="52"/>
      <c r="AU1292" s="52"/>
      <c r="AV1292" s="52"/>
      <c r="AW1292" s="52"/>
    </row>
    <row r="1293" spans="1:49" x14ac:dyDescent="0.2">
      <c r="A1293" s="52"/>
      <c r="B1293" s="52"/>
      <c r="C1293" s="52"/>
      <c r="D1293" s="52"/>
      <c r="E1293" s="52"/>
      <c r="F1293" s="52"/>
      <c r="G1293" s="52"/>
      <c r="H1293" s="52"/>
      <c r="I1293" s="52"/>
      <c r="J1293" s="52"/>
      <c r="K1293" s="52"/>
      <c r="L1293" s="52"/>
      <c r="M1293" s="52"/>
      <c r="N1293" s="52"/>
      <c r="O1293" s="52"/>
      <c r="P1293" s="52"/>
      <c r="Q1293" s="52"/>
      <c r="R1293" s="52"/>
      <c r="S1293" s="52"/>
      <c r="T1293" s="52"/>
      <c r="U1293" s="52"/>
      <c r="V1293" s="52"/>
      <c r="W1293" s="52"/>
      <c r="X1293" s="52"/>
      <c r="Y1293" s="52"/>
      <c r="Z1293" s="52"/>
      <c r="AA1293" s="52"/>
      <c r="AB1293" s="52"/>
      <c r="AC1293" s="52"/>
      <c r="AD1293" s="52"/>
      <c r="AE1293" s="52"/>
      <c r="AF1293" s="52"/>
      <c r="AG1293" s="52"/>
      <c r="AH1293" s="52"/>
      <c r="AI1293" s="52"/>
      <c r="AJ1293" s="52"/>
      <c r="AK1293" s="52"/>
      <c r="AL1293" s="52"/>
      <c r="AM1293" s="52"/>
      <c r="AN1293" s="52"/>
      <c r="AO1293" s="52"/>
      <c r="AP1293" s="52"/>
      <c r="AQ1293" s="52"/>
      <c r="AR1293" s="52"/>
      <c r="AS1293" s="52"/>
      <c r="AT1293" s="52"/>
      <c r="AU1293" s="52"/>
      <c r="AV1293" s="52"/>
      <c r="AW1293" s="52"/>
    </row>
    <row r="1294" spans="1:49" x14ac:dyDescent="0.2">
      <c r="A1294" s="52"/>
      <c r="B1294" s="52"/>
      <c r="C1294" s="52"/>
      <c r="D1294" s="52"/>
      <c r="E1294" s="52"/>
      <c r="F1294" s="52"/>
      <c r="G1294" s="52"/>
      <c r="H1294" s="52"/>
      <c r="I1294" s="52"/>
      <c r="J1294" s="52"/>
      <c r="K1294" s="52"/>
      <c r="L1294" s="52"/>
      <c r="M1294" s="52"/>
      <c r="N1294" s="52"/>
      <c r="O1294" s="52"/>
      <c r="P1294" s="52"/>
      <c r="Q1294" s="52"/>
      <c r="R1294" s="52"/>
      <c r="S1294" s="52"/>
      <c r="T1294" s="52"/>
      <c r="U1294" s="52"/>
      <c r="V1294" s="52"/>
      <c r="W1294" s="52"/>
      <c r="X1294" s="52"/>
      <c r="Y1294" s="52"/>
      <c r="Z1294" s="52"/>
      <c r="AA1294" s="52"/>
      <c r="AB1294" s="52"/>
      <c r="AC1294" s="52"/>
      <c r="AD1294" s="52"/>
      <c r="AE1294" s="52"/>
      <c r="AF1294" s="52"/>
      <c r="AG1294" s="52"/>
      <c r="AH1294" s="52"/>
      <c r="AI1294" s="52"/>
      <c r="AJ1294" s="52"/>
      <c r="AK1294" s="52"/>
      <c r="AL1294" s="52"/>
      <c r="AM1294" s="52"/>
      <c r="AN1294" s="52"/>
      <c r="AO1294" s="52"/>
      <c r="AP1294" s="52"/>
      <c r="AQ1294" s="52"/>
      <c r="AR1294" s="52"/>
      <c r="AS1294" s="52"/>
      <c r="AT1294" s="52"/>
      <c r="AU1294" s="52"/>
      <c r="AV1294" s="52"/>
      <c r="AW1294" s="52"/>
    </row>
    <row r="1295" spans="1:49" x14ac:dyDescent="0.2">
      <c r="A1295" s="52"/>
      <c r="B1295" s="52"/>
      <c r="C1295" s="52"/>
      <c r="D1295" s="52"/>
      <c r="E1295" s="52"/>
      <c r="F1295" s="52"/>
      <c r="G1295" s="52"/>
      <c r="H1295" s="52"/>
      <c r="I1295" s="52"/>
      <c r="J1295" s="52"/>
      <c r="K1295" s="52"/>
      <c r="L1295" s="52"/>
      <c r="M1295" s="52"/>
      <c r="N1295" s="52"/>
      <c r="O1295" s="52"/>
      <c r="P1295" s="52"/>
      <c r="Q1295" s="52"/>
      <c r="R1295" s="52"/>
      <c r="S1295" s="52"/>
      <c r="T1295" s="52"/>
      <c r="U1295" s="52"/>
      <c r="V1295" s="52"/>
      <c r="W1295" s="52"/>
      <c r="X1295" s="52"/>
      <c r="Y1295" s="52"/>
      <c r="Z1295" s="52"/>
      <c r="AA1295" s="52"/>
      <c r="AB1295" s="52"/>
      <c r="AC1295" s="52"/>
      <c r="AD1295" s="52"/>
      <c r="AE1295" s="52"/>
      <c r="AF1295" s="52"/>
      <c r="AG1295" s="52"/>
      <c r="AH1295" s="52"/>
      <c r="AI1295" s="52"/>
      <c r="AJ1295" s="52"/>
      <c r="AK1295" s="52"/>
      <c r="AL1295" s="52"/>
      <c r="AM1295" s="52"/>
      <c r="AN1295" s="52"/>
      <c r="AO1295" s="52"/>
      <c r="AP1295" s="52"/>
      <c r="AQ1295" s="52"/>
      <c r="AR1295" s="52"/>
      <c r="AS1295" s="52"/>
      <c r="AT1295" s="52"/>
      <c r="AU1295" s="52"/>
      <c r="AV1295" s="52"/>
      <c r="AW1295" s="52"/>
    </row>
    <row r="1296" spans="1:49" x14ac:dyDescent="0.2">
      <c r="A1296" s="52"/>
      <c r="B1296" s="52"/>
      <c r="C1296" s="52"/>
      <c r="D1296" s="52"/>
      <c r="E1296" s="52"/>
      <c r="F1296" s="52"/>
      <c r="G1296" s="52"/>
      <c r="H1296" s="52"/>
      <c r="I1296" s="52"/>
      <c r="J1296" s="52"/>
      <c r="K1296" s="52"/>
      <c r="L1296" s="52"/>
      <c r="M1296" s="52"/>
      <c r="N1296" s="52"/>
      <c r="O1296" s="52"/>
      <c r="P1296" s="52"/>
      <c r="Q1296" s="52"/>
      <c r="R1296" s="52"/>
      <c r="S1296" s="52"/>
      <c r="T1296" s="52"/>
      <c r="U1296" s="52"/>
      <c r="V1296" s="52"/>
      <c r="W1296" s="52"/>
      <c r="X1296" s="52"/>
      <c r="Y1296" s="52"/>
      <c r="Z1296" s="52"/>
      <c r="AA1296" s="52"/>
      <c r="AB1296" s="52"/>
      <c r="AC1296" s="52"/>
      <c r="AD1296" s="52"/>
      <c r="AE1296" s="52"/>
      <c r="AF1296" s="52"/>
      <c r="AG1296" s="52"/>
      <c r="AH1296" s="52"/>
      <c r="AI1296" s="52"/>
      <c r="AJ1296" s="52"/>
      <c r="AK1296" s="52"/>
      <c r="AL1296" s="52"/>
      <c r="AM1296" s="52"/>
      <c r="AN1296" s="52"/>
      <c r="AO1296" s="52"/>
      <c r="AP1296" s="52"/>
      <c r="AQ1296" s="52"/>
      <c r="AR1296" s="52"/>
      <c r="AS1296" s="52"/>
      <c r="AT1296" s="52"/>
      <c r="AU1296" s="52"/>
      <c r="AV1296" s="52"/>
      <c r="AW1296" s="52"/>
    </row>
    <row r="1297" spans="1:49" x14ac:dyDescent="0.2">
      <c r="A1297" s="52"/>
      <c r="B1297" s="52"/>
      <c r="C1297" s="52"/>
      <c r="D1297" s="52"/>
      <c r="E1297" s="52"/>
      <c r="F1297" s="52"/>
      <c r="G1297" s="52"/>
      <c r="H1297" s="52"/>
      <c r="I1297" s="52"/>
      <c r="J1297" s="52"/>
      <c r="K1297" s="52"/>
      <c r="L1297" s="52"/>
      <c r="M1297" s="52"/>
      <c r="N1297" s="52"/>
      <c r="O1297" s="52"/>
      <c r="P1297" s="52"/>
      <c r="Q1297" s="52"/>
      <c r="R1297" s="52"/>
      <c r="S1297" s="52"/>
      <c r="T1297" s="52"/>
      <c r="U1297" s="52"/>
      <c r="V1297" s="52"/>
      <c r="W1297" s="52"/>
      <c r="X1297" s="52"/>
      <c r="Y1297" s="52"/>
      <c r="Z1297" s="52"/>
      <c r="AA1297" s="52"/>
      <c r="AB1297" s="52"/>
      <c r="AC1297" s="52"/>
      <c r="AD1297" s="52"/>
      <c r="AE1297" s="52"/>
      <c r="AF1297" s="52"/>
      <c r="AG1297" s="52"/>
      <c r="AH1297" s="52"/>
      <c r="AI1297" s="52"/>
      <c r="AJ1297" s="52"/>
      <c r="AK1297" s="52"/>
      <c r="AL1297" s="52"/>
      <c r="AM1297" s="52"/>
      <c r="AN1297" s="52"/>
      <c r="AO1297" s="52"/>
      <c r="AP1297" s="52"/>
      <c r="AQ1297" s="52"/>
      <c r="AR1297" s="52"/>
      <c r="AS1297" s="52"/>
      <c r="AT1297" s="52"/>
      <c r="AU1297" s="52"/>
      <c r="AV1297" s="52"/>
      <c r="AW1297" s="52"/>
    </row>
    <row r="1298" spans="1:49" x14ac:dyDescent="0.2">
      <c r="A1298" s="52"/>
      <c r="B1298" s="52"/>
      <c r="C1298" s="52"/>
      <c r="D1298" s="52"/>
      <c r="E1298" s="52"/>
      <c r="F1298" s="52"/>
      <c r="G1298" s="52"/>
      <c r="H1298" s="52"/>
      <c r="I1298" s="52"/>
      <c r="J1298" s="52"/>
      <c r="K1298" s="52"/>
      <c r="L1298" s="52"/>
      <c r="M1298" s="52"/>
      <c r="N1298" s="52"/>
      <c r="O1298" s="52"/>
      <c r="P1298" s="52"/>
      <c r="Q1298" s="52"/>
      <c r="R1298" s="52"/>
      <c r="S1298" s="52"/>
      <c r="T1298" s="52"/>
      <c r="U1298" s="52"/>
      <c r="V1298" s="52"/>
      <c r="W1298" s="52"/>
      <c r="X1298" s="52"/>
      <c r="Y1298" s="52"/>
      <c r="Z1298" s="52"/>
      <c r="AA1298" s="52"/>
      <c r="AB1298" s="52"/>
      <c r="AC1298" s="52"/>
      <c r="AD1298" s="52"/>
      <c r="AE1298" s="52"/>
      <c r="AF1298" s="52"/>
      <c r="AG1298" s="52"/>
      <c r="AH1298" s="52"/>
      <c r="AI1298" s="52"/>
      <c r="AJ1298" s="52"/>
      <c r="AK1298" s="52"/>
      <c r="AL1298" s="52"/>
      <c r="AM1298" s="52"/>
      <c r="AN1298" s="52"/>
      <c r="AO1298" s="52"/>
      <c r="AP1298" s="52"/>
      <c r="AQ1298" s="52"/>
      <c r="AR1298" s="52"/>
      <c r="AS1298" s="52"/>
      <c r="AT1298" s="52"/>
      <c r="AU1298" s="52"/>
      <c r="AV1298" s="52"/>
      <c r="AW1298" s="52"/>
    </row>
    <row r="1299" spans="1:49" x14ac:dyDescent="0.2">
      <c r="A1299" s="52"/>
      <c r="B1299" s="52"/>
      <c r="C1299" s="52"/>
      <c r="D1299" s="52"/>
      <c r="E1299" s="52"/>
      <c r="F1299" s="52"/>
      <c r="G1299" s="52"/>
      <c r="H1299" s="52"/>
      <c r="I1299" s="52"/>
      <c r="J1299" s="52"/>
      <c r="K1299" s="52"/>
      <c r="L1299" s="52"/>
      <c r="M1299" s="52"/>
      <c r="N1299" s="52"/>
      <c r="O1299" s="52"/>
      <c r="P1299" s="52"/>
      <c r="Q1299" s="52"/>
      <c r="R1299" s="52"/>
      <c r="S1299" s="52"/>
      <c r="T1299" s="52"/>
      <c r="U1299" s="52"/>
      <c r="V1299" s="52"/>
      <c r="W1299" s="52"/>
      <c r="X1299" s="52"/>
      <c r="Y1299" s="52"/>
      <c r="Z1299" s="52"/>
      <c r="AA1299" s="52"/>
      <c r="AB1299" s="52"/>
      <c r="AC1299" s="52"/>
      <c r="AD1299" s="52"/>
      <c r="AE1299" s="52"/>
      <c r="AF1299" s="52"/>
      <c r="AG1299" s="52"/>
      <c r="AH1299" s="52"/>
      <c r="AI1299" s="52"/>
      <c r="AJ1299" s="52"/>
      <c r="AK1299" s="52"/>
      <c r="AL1299" s="52"/>
      <c r="AM1299" s="52"/>
      <c r="AN1299" s="52"/>
      <c r="AO1299" s="52"/>
      <c r="AP1299" s="52"/>
      <c r="AQ1299" s="52"/>
      <c r="AR1299" s="52"/>
      <c r="AS1299" s="52"/>
      <c r="AT1299" s="52"/>
      <c r="AU1299" s="52"/>
      <c r="AV1299" s="52"/>
      <c r="AW1299" s="52"/>
    </row>
    <row r="1300" spans="1:49" x14ac:dyDescent="0.2">
      <c r="A1300" s="52"/>
      <c r="B1300" s="52"/>
      <c r="C1300" s="52"/>
      <c r="D1300" s="52"/>
      <c r="E1300" s="52"/>
      <c r="F1300" s="52"/>
      <c r="G1300" s="52"/>
      <c r="H1300" s="52"/>
      <c r="I1300" s="52"/>
      <c r="J1300" s="52"/>
      <c r="K1300" s="52"/>
      <c r="L1300" s="52"/>
      <c r="M1300" s="52"/>
      <c r="N1300" s="52"/>
      <c r="O1300" s="52"/>
      <c r="P1300" s="52"/>
      <c r="Q1300" s="52"/>
      <c r="R1300" s="52"/>
      <c r="S1300" s="52"/>
      <c r="T1300" s="52"/>
      <c r="U1300" s="52"/>
      <c r="V1300" s="52"/>
      <c r="W1300" s="52"/>
      <c r="X1300" s="52"/>
      <c r="Y1300" s="52"/>
      <c r="Z1300" s="52"/>
      <c r="AA1300" s="52"/>
      <c r="AB1300" s="52"/>
      <c r="AC1300" s="52"/>
      <c r="AD1300" s="52"/>
      <c r="AE1300" s="52"/>
      <c r="AF1300" s="52"/>
      <c r="AG1300" s="52"/>
      <c r="AH1300" s="52"/>
      <c r="AI1300" s="52"/>
      <c r="AJ1300" s="52"/>
      <c r="AK1300" s="52"/>
      <c r="AL1300" s="52"/>
      <c r="AM1300" s="52"/>
      <c r="AN1300" s="52"/>
      <c r="AO1300" s="52"/>
      <c r="AP1300" s="52"/>
      <c r="AQ1300" s="52"/>
      <c r="AR1300" s="52"/>
      <c r="AS1300" s="52"/>
      <c r="AT1300" s="52"/>
      <c r="AU1300" s="52"/>
      <c r="AV1300" s="52"/>
      <c r="AW1300" s="52"/>
    </row>
    <row r="1301" spans="1:49" x14ac:dyDescent="0.2">
      <c r="A1301" s="52"/>
      <c r="B1301" s="52"/>
      <c r="C1301" s="52"/>
      <c r="D1301" s="52"/>
      <c r="E1301" s="52"/>
      <c r="F1301" s="52"/>
      <c r="G1301" s="52"/>
      <c r="H1301" s="52"/>
      <c r="I1301" s="52"/>
      <c r="J1301" s="52"/>
      <c r="K1301" s="52"/>
      <c r="L1301" s="52"/>
      <c r="M1301" s="52"/>
      <c r="N1301" s="52"/>
      <c r="O1301" s="52"/>
      <c r="P1301" s="52"/>
      <c r="Q1301" s="52"/>
      <c r="R1301" s="52"/>
      <c r="S1301" s="52"/>
      <c r="T1301" s="52"/>
      <c r="U1301" s="52"/>
      <c r="V1301" s="52"/>
      <c r="W1301" s="52"/>
      <c r="X1301" s="52"/>
      <c r="Y1301" s="52"/>
      <c r="Z1301" s="52"/>
      <c r="AA1301" s="52"/>
      <c r="AB1301" s="52"/>
      <c r="AC1301" s="52"/>
      <c r="AD1301" s="52"/>
      <c r="AE1301" s="52"/>
      <c r="AF1301" s="52"/>
      <c r="AG1301" s="52"/>
      <c r="AH1301" s="52"/>
      <c r="AI1301" s="52"/>
      <c r="AJ1301" s="52"/>
      <c r="AK1301" s="52"/>
      <c r="AL1301" s="52"/>
      <c r="AM1301" s="52"/>
      <c r="AN1301" s="52"/>
      <c r="AO1301" s="52"/>
      <c r="AP1301" s="52"/>
      <c r="AQ1301" s="52"/>
      <c r="AR1301" s="52"/>
      <c r="AS1301" s="52"/>
      <c r="AT1301" s="52"/>
      <c r="AU1301" s="52"/>
      <c r="AV1301" s="52"/>
      <c r="AW1301" s="52"/>
    </row>
    <row r="1302" spans="1:49" x14ac:dyDescent="0.2">
      <c r="A1302" s="52"/>
      <c r="B1302" s="52"/>
      <c r="C1302" s="52"/>
      <c r="D1302" s="52"/>
      <c r="E1302" s="52"/>
      <c r="F1302" s="52"/>
      <c r="G1302" s="52"/>
      <c r="H1302" s="52"/>
      <c r="I1302" s="52"/>
      <c r="J1302" s="52"/>
      <c r="K1302" s="52"/>
      <c r="L1302" s="52"/>
      <c r="M1302" s="52"/>
      <c r="N1302" s="52"/>
      <c r="O1302" s="52"/>
      <c r="P1302" s="52"/>
      <c r="Q1302" s="52"/>
      <c r="R1302" s="52"/>
      <c r="S1302" s="52"/>
      <c r="T1302" s="52"/>
      <c r="U1302" s="52"/>
      <c r="V1302" s="52"/>
      <c r="W1302" s="52"/>
      <c r="X1302" s="52"/>
      <c r="Y1302" s="52"/>
      <c r="Z1302" s="52"/>
      <c r="AA1302" s="52"/>
      <c r="AB1302" s="52"/>
      <c r="AC1302" s="52"/>
      <c r="AD1302" s="52"/>
      <c r="AE1302" s="52"/>
      <c r="AF1302" s="52"/>
      <c r="AG1302" s="52"/>
      <c r="AH1302" s="52"/>
      <c r="AI1302" s="52"/>
      <c r="AJ1302" s="52"/>
      <c r="AK1302" s="52"/>
      <c r="AL1302" s="52"/>
      <c r="AM1302" s="52"/>
      <c r="AN1302" s="52"/>
      <c r="AO1302" s="52"/>
      <c r="AP1302" s="52"/>
      <c r="AQ1302" s="52"/>
      <c r="AR1302" s="52"/>
      <c r="AS1302" s="52"/>
      <c r="AT1302" s="52"/>
      <c r="AU1302" s="52"/>
      <c r="AV1302" s="52"/>
      <c r="AW1302" s="52"/>
    </row>
    <row r="1303" spans="1:49" x14ac:dyDescent="0.2">
      <c r="A1303" s="52"/>
      <c r="B1303" s="52"/>
      <c r="C1303" s="52"/>
      <c r="D1303" s="52"/>
      <c r="E1303" s="52"/>
      <c r="F1303" s="52"/>
      <c r="G1303" s="52"/>
      <c r="H1303" s="52"/>
      <c r="I1303" s="52"/>
      <c r="J1303" s="52"/>
      <c r="K1303" s="52"/>
      <c r="L1303" s="52"/>
      <c r="M1303" s="52"/>
      <c r="N1303" s="52"/>
      <c r="O1303" s="52"/>
      <c r="P1303" s="52"/>
      <c r="Q1303" s="52"/>
      <c r="R1303" s="52"/>
      <c r="S1303" s="52"/>
      <c r="T1303" s="52"/>
      <c r="U1303" s="52"/>
      <c r="V1303" s="52"/>
      <c r="W1303" s="52"/>
      <c r="X1303" s="52"/>
      <c r="Y1303" s="52"/>
      <c r="Z1303" s="52"/>
      <c r="AA1303" s="52"/>
      <c r="AB1303" s="52"/>
      <c r="AC1303" s="52"/>
      <c r="AD1303" s="52"/>
      <c r="AE1303" s="52"/>
      <c r="AF1303" s="52"/>
      <c r="AG1303" s="52"/>
      <c r="AH1303" s="52"/>
      <c r="AI1303" s="52"/>
      <c r="AJ1303" s="52"/>
      <c r="AK1303" s="52"/>
      <c r="AL1303" s="52"/>
      <c r="AM1303" s="52"/>
      <c r="AN1303" s="52"/>
      <c r="AO1303" s="52"/>
      <c r="AP1303" s="52"/>
      <c r="AQ1303" s="52"/>
      <c r="AR1303" s="52"/>
      <c r="AS1303" s="52"/>
      <c r="AT1303" s="52"/>
      <c r="AU1303" s="52"/>
      <c r="AV1303" s="52"/>
      <c r="AW1303" s="52"/>
    </row>
    <row r="1304" spans="1:49" x14ac:dyDescent="0.2">
      <c r="A1304" s="52"/>
      <c r="B1304" s="52"/>
      <c r="C1304" s="52"/>
      <c r="D1304" s="52"/>
      <c r="E1304" s="52"/>
      <c r="F1304" s="52"/>
      <c r="G1304" s="52"/>
      <c r="H1304" s="52"/>
      <c r="I1304" s="52"/>
      <c r="J1304" s="52"/>
      <c r="K1304" s="52"/>
      <c r="L1304" s="52"/>
      <c r="M1304" s="52"/>
      <c r="N1304" s="52"/>
      <c r="O1304" s="52"/>
      <c r="P1304" s="52"/>
      <c r="Q1304" s="52"/>
      <c r="R1304" s="52"/>
      <c r="S1304" s="52"/>
      <c r="T1304" s="52"/>
      <c r="U1304" s="52"/>
      <c r="V1304" s="52"/>
      <c r="W1304" s="52"/>
      <c r="X1304" s="52"/>
      <c r="Y1304" s="52"/>
      <c r="Z1304" s="52"/>
      <c r="AA1304" s="52"/>
      <c r="AB1304" s="52"/>
      <c r="AC1304" s="52"/>
      <c r="AD1304" s="52"/>
      <c r="AE1304" s="52"/>
      <c r="AF1304" s="52"/>
      <c r="AG1304" s="52"/>
      <c r="AH1304" s="52"/>
      <c r="AI1304" s="52"/>
      <c r="AJ1304" s="52"/>
      <c r="AK1304" s="52"/>
      <c r="AL1304" s="52"/>
      <c r="AM1304" s="52"/>
      <c r="AN1304" s="52"/>
      <c r="AO1304" s="52"/>
      <c r="AP1304" s="52"/>
      <c r="AQ1304" s="52"/>
      <c r="AR1304" s="52"/>
      <c r="AS1304" s="52"/>
      <c r="AT1304" s="52"/>
      <c r="AU1304" s="52"/>
      <c r="AV1304" s="52"/>
      <c r="AW1304" s="52"/>
    </row>
    <row r="1305" spans="1:49" x14ac:dyDescent="0.2">
      <c r="A1305" s="52"/>
      <c r="B1305" s="52"/>
      <c r="C1305" s="52"/>
      <c r="D1305" s="52"/>
      <c r="E1305" s="52"/>
      <c r="F1305" s="52"/>
      <c r="G1305" s="52"/>
      <c r="H1305" s="52"/>
      <c r="I1305" s="52"/>
      <c r="J1305" s="52"/>
      <c r="K1305" s="52"/>
      <c r="L1305" s="52"/>
      <c r="M1305" s="52"/>
      <c r="N1305" s="52"/>
      <c r="O1305" s="52"/>
      <c r="P1305" s="52"/>
      <c r="Q1305" s="52"/>
      <c r="R1305" s="52"/>
      <c r="S1305" s="52"/>
      <c r="T1305" s="52"/>
      <c r="U1305" s="52"/>
      <c r="V1305" s="52"/>
      <c r="W1305" s="52"/>
      <c r="X1305" s="52"/>
      <c r="Y1305" s="52"/>
      <c r="Z1305" s="52"/>
      <c r="AA1305" s="52"/>
      <c r="AB1305" s="52"/>
      <c r="AC1305" s="52"/>
      <c r="AD1305" s="52"/>
      <c r="AE1305" s="52"/>
      <c r="AF1305" s="52"/>
      <c r="AG1305" s="52"/>
      <c r="AH1305" s="52"/>
      <c r="AI1305" s="52"/>
      <c r="AJ1305" s="52"/>
      <c r="AK1305" s="52"/>
      <c r="AL1305" s="52"/>
      <c r="AM1305" s="52"/>
      <c r="AN1305" s="52"/>
      <c r="AO1305" s="52"/>
      <c r="AP1305" s="52"/>
      <c r="AQ1305" s="52"/>
      <c r="AR1305" s="52"/>
      <c r="AS1305" s="52"/>
      <c r="AT1305" s="52"/>
      <c r="AU1305" s="52"/>
      <c r="AV1305" s="52"/>
      <c r="AW1305" s="52"/>
    </row>
    <row r="1306" spans="1:49" x14ac:dyDescent="0.2">
      <c r="A1306" s="52"/>
      <c r="B1306" s="52"/>
      <c r="C1306" s="52"/>
      <c r="D1306" s="52"/>
      <c r="E1306" s="52"/>
      <c r="F1306" s="52"/>
      <c r="G1306" s="52"/>
      <c r="H1306" s="52"/>
      <c r="I1306" s="52"/>
      <c r="J1306" s="52"/>
      <c r="K1306" s="52"/>
      <c r="L1306" s="52"/>
      <c r="M1306" s="52"/>
      <c r="N1306" s="52"/>
      <c r="O1306" s="52"/>
      <c r="P1306" s="52"/>
      <c r="Q1306" s="52"/>
      <c r="R1306" s="52"/>
      <c r="S1306" s="52"/>
      <c r="T1306" s="52"/>
      <c r="U1306" s="52"/>
      <c r="V1306" s="52"/>
      <c r="W1306" s="52"/>
      <c r="X1306" s="52"/>
      <c r="Y1306" s="52"/>
      <c r="Z1306" s="52"/>
      <c r="AA1306" s="52"/>
      <c r="AB1306" s="52"/>
      <c r="AC1306" s="52"/>
      <c r="AD1306" s="52"/>
      <c r="AE1306" s="52"/>
      <c r="AF1306" s="52"/>
      <c r="AG1306" s="52"/>
      <c r="AH1306" s="52"/>
      <c r="AI1306" s="52"/>
      <c r="AJ1306" s="52"/>
      <c r="AK1306" s="52"/>
      <c r="AL1306" s="52"/>
      <c r="AM1306" s="52"/>
      <c r="AN1306" s="52"/>
      <c r="AO1306" s="52"/>
      <c r="AP1306" s="52"/>
      <c r="AQ1306" s="52"/>
      <c r="AR1306" s="52"/>
      <c r="AS1306" s="52"/>
      <c r="AT1306" s="52"/>
      <c r="AU1306" s="52"/>
      <c r="AV1306" s="52"/>
      <c r="AW1306" s="52"/>
    </row>
    <row r="1307" spans="1:49" x14ac:dyDescent="0.2">
      <c r="A1307" s="52"/>
      <c r="B1307" s="52"/>
      <c r="C1307" s="52"/>
      <c r="D1307" s="52"/>
      <c r="E1307" s="52"/>
      <c r="F1307" s="52"/>
      <c r="G1307" s="52"/>
      <c r="H1307" s="52"/>
      <c r="I1307" s="52"/>
      <c r="J1307" s="52"/>
      <c r="K1307" s="52"/>
      <c r="L1307" s="52"/>
      <c r="M1307" s="52"/>
      <c r="N1307" s="52"/>
      <c r="O1307" s="52"/>
      <c r="P1307" s="52"/>
      <c r="Q1307" s="52"/>
      <c r="R1307" s="52"/>
      <c r="S1307" s="52"/>
      <c r="T1307" s="52"/>
      <c r="U1307" s="52"/>
      <c r="V1307" s="52"/>
      <c r="W1307" s="52"/>
      <c r="X1307" s="52"/>
      <c r="Y1307" s="52"/>
      <c r="Z1307" s="52"/>
      <c r="AA1307" s="52"/>
      <c r="AB1307" s="52"/>
      <c r="AC1307" s="52"/>
      <c r="AD1307" s="52"/>
      <c r="AE1307" s="52"/>
      <c r="AF1307" s="52"/>
      <c r="AG1307" s="52"/>
      <c r="AH1307" s="52"/>
      <c r="AI1307" s="52"/>
      <c r="AJ1307" s="52"/>
      <c r="AK1307" s="52"/>
      <c r="AL1307" s="52"/>
      <c r="AM1307" s="52"/>
      <c r="AN1307" s="52"/>
      <c r="AO1307" s="52"/>
      <c r="AP1307" s="52"/>
      <c r="AQ1307" s="52"/>
      <c r="AR1307" s="52"/>
      <c r="AS1307" s="52"/>
      <c r="AT1307" s="52"/>
      <c r="AU1307" s="52"/>
      <c r="AV1307" s="52"/>
      <c r="AW1307" s="52"/>
    </row>
    <row r="1308" spans="1:49" x14ac:dyDescent="0.2">
      <c r="A1308" s="52"/>
      <c r="B1308" s="52"/>
      <c r="C1308" s="52"/>
      <c r="D1308" s="52"/>
      <c r="E1308" s="52"/>
      <c r="F1308" s="52"/>
      <c r="G1308" s="52"/>
      <c r="H1308" s="52"/>
      <c r="I1308" s="52"/>
      <c r="J1308" s="52"/>
      <c r="K1308" s="52"/>
      <c r="L1308" s="52"/>
      <c r="M1308" s="52"/>
      <c r="N1308" s="52"/>
      <c r="O1308" s="52"/>
      <c r="P1308" s="52"/>
      <c r="Q1308" s="52"/>
      <c r="R1308" s="52"/>
      <c r="S1308" s="52"/>
      <c r="T1308" s="52"/>
      <c r="U1308" s="52"/>
      <c r="V1308" s="52"/>
      <c r="W1308" s="52"/>
      <c r="X1308" s="52"/>
      <c r="Y1308" s="52"/>
      <c r="Z1308" s="52"/>
      <c r="AA1308" s="52"/>
      <c r="AB1308" s="52"/>
      <c r="AC1308" s="52"/>
      <c r="AD1308" s="52"/>
      <c r="AE1308" s="52"/>
      <c r="AF1308" s="52"/>
      <c r="AG1308" s="52"/>
      <c r="AH1308" s="52"/>
      <c r="AI1308" s="52"/>
      <c r="AJ1308" s="52"/>
      <c r="AK1308" s="52"/>
      <c r="AL1308" s="52"/>
      <c r="AM1308" s="52"/>
      <c r="AN1308" s="52"/>
      <c r="AO1308" s="52"/>
      <c r="AP1308" s="52"/>
      <c r="AQ1308" s="52"/>
      <c r="AR1308" s="52"/>
      <c r="AS1308" s="52"/>
      <c r="AT1308" s="52"/>
      <c r="AU1308" s="52"/>
      <c r="AV1308" s="52"/>
      <c r="AW1308" s="52"/>
    </row>
    <row r="1309" spans="1:49" x14ac:dyDescent="0.2">
      <c r="A1309" s="52"/>
      <c r="B1309" s="52"/>
      <c r="C1309" s="52"/>
      <c r="D1309" s="52"/>
      <c r="E1309" s="52"/>
      <c r="F1309" s="52"/>
      <c r="G1309" s="52"/>
      <c r="H1309" s="52"/>
      <c r="I1309" s="52"/>
      <c r="J1309" s="52"/>
      <c r="K1309" s="52"/>
      <c r="L1309" s="52"/>
      <c r="M1309" s="52"/>
      <c r="N1309" s="52"/>
      <c r="O1309" s="52"/>
      <c r="P1309" s="52"/>
      <c r="Q1309" s="52"/>
      <c r="R1309" s="52"/>
      <c r="S1309" s="52"/>
      <c r="T1309" s="52"/>
      <c r="U1309" s="52"/>
      <c r="V1309" s="52"/>
      <c r="W1309" s="52"/>
      <c r="X1309" s="52"/>
      <c r="Y1309" s="52"/>
      <c r="Z1309" s="52"/>
      <c r="AA1309" s="52"/>
      <c r="AB1309" s="52"/>
      <c r="AC1309" s="52"/>
      <c r="AD1309" s="52"/>
      <c r="AE1309" s="52"/>
      <c r="AF1309" s="52"/>
      <c r="AG1309" s="52"/>
      <c r="AH1309" s="52"/>
      <c r="AI1309" s="52"/>
      <c r="AJ1309" s="52"/>
      <c r="AK1309" s="52"/>
      <c r="AL1309" s="52"/>
      <c r="AM1309" s="52"/>
      <c r="AN1309" s="52"/>
      <c r="AO1309" s="52"/>
      <c r="AP1309" s="52"/>
      <c r="AQ1309" s="52"/>
      <c r="AR1309" s="52"/>
      <c r="AS1309" s="52"/>
      <c r="AT1309" s="52"/>
      <c r="AU1309" s="52"/>
      <c r="AV1309" s="52"/>
      <c r="AW1309" s="52"/>
    </row>
    <row r="1310" spans="1:49" x14ac:dyDescent="0.2">
      <c r="A1310" s="52"/>
      <c r="B1310" s="52"/>
      <c r="C1310" s="52"/>
      <c r="D1310" s="52"/>
      <c r="E1310" s="52"/>
      <c r="F1310" s="52"/>
      <c r="G1310" s="52"/>
      <c r="H1310" s="52"/>
      <c r="I1310" s="52"/>
      <c r="J1310" s="52"/>
      <c r="K1310" s="52"/>
      <c r="L1310" s="52"/>
      <c r="M1310" s="52"/>
      <c r="N1310" s="52"/>
      <c r="O1310" s="52"/>
      <c r="P1310" s="52"/>
      <c r="Q1310" s="52"/>
      <c r="R1310" s="52"/>
      <c r="S1310" s="52"/>
      <c r="T1310" s="52"/>
      <c r="U1310" s="52"/>
      <c r="V1310" s="52"/>
      <c r="W1310" s="52"/>
      <c r="X1310" s="52"/>
      <c r="Y1310" s="52"/>
      <c r="Z1310" s="52"/>
      <c r="AA1310" s="52"/>
      <c r="AB1310" s="52"/>
      <c r="AC1310" s="52"/>
      <c r="AD1310" s="52"/>
      <c r="AE1310" s="52"/>
      <c r="AF1310" s="52"/>
      <c r="AG1310" s="52"/>
      <c r="AH1310" s="52"/>
      <c r="AI1310" s="52"/>
      <c r="AJ1310" s="52"/>
      <c r="AK1310" s="52"/>
      <c r="AL1310" s="52"/>
      <c r="AM1310" s="52"/>
      <c r="AN1310" s="52"/>
      <c r="AO1310" s="52"/>
      <c r="AP1310" s="52"/>
      <c r="AQ1310" s="52"/>
      <c r="AR1310" s="52"/>
      <c r="AS1310" s="52"/>
      <c r="AT1310" s="52"/>
      <c r="AU1310" s="52"/>
      <c r="AV1310" s="52"/>
      <c r="AW1310" s="52"/>
    </row>
    <row r="1311" spans="1:49" x14ac:dyDescent="0.2">
      <c r="A1311" s="52"/>
      <c r="B1311" s="52"/>
      <c r="C1311" s="52"/>
      <c r="D1311" s="52"/>
      <c r="E1311" s="52"/>
      <c r="F1311" s="52"/>
      <c r="G1311" s="52"/>
      <c r="H1311" s="52"/>
      <c r="I1311" s="52"/>
      <c r="J1311" s="52"/>
      <c r="K1311" s="52"/>
      <c r="L1311" s="52"/>
      <c r="M1311" s="52"/>
      <c r="N1311" s="52"/>
      <c r="O1311" s="52"/>
      <c r="P1311" s="52"/>
      <c r="Q1311" s="52"/>
      <c r="R1311" s="52"/>
      <c r="S1311" s="52"/>
      <c r="T1311" s="52"/>
      <c r="U1311" s="52"/>
      <c r="V1311" s="52"/>
      <c r="W1311" s="52"/>
      <c r="X1311" s="52"/>
      <c r="Y1311" s="52"/>
      <c r="Z1311" s="52"/>
      <c r="AA1311" s="52"/>
      <c r="AB1311" s="52"/>
      <c r="AC1311" s="52"/>
      <c r="AD1311" s="52"/>
      <c r="AE1311" s="52"/>
      <c r="AF1311" s="52"/>
      <c r="AG1311" s="52"/>
      <c r="AH1311" s="52"/>
      <c r="AI1311" s="52"/>
      <c r="AJ1311" s="52"/>
      <c r="AK1311" s="52"/>
      <c r="AL1311" s="52"/>
      <c r="AM1311" s="52"/>
      <c r="AN1311" s="52"/>
      <c r="AO1311" s="52"/>
      <c r="AP1311" s="52"/>
      <c r="AQ1311" s="52"/>
      <c r="AR1311" s="52"/>
      <c r="AS1311" s="52"/>
      <c r="AT1311" s="52"/>
      <c r="AU1311" s="52"/>
      <c r="AV1311" s="52"/>
      <c r="AW1311" s="52"/>
    </row>
    <row r="1312" spans="1:49" x14ac:dyDescent="0.2">
      <c r="A1312" s="52"/>
      <c r="B1312" s="52"/>
      <c r="C1312" s="52"/>
      <c r="D1312" s="52"/>
      <c r="E1312" s="52"/>
      <c r="F1312" s="52"/>
      <c r="G1312" s="52"/>
      <c r="H1312" s="52"/>
      <c r="I1312" s="52"/>
      <c r="J1312" s="52"/>
      <c r="K1312" s="52"/>
      <c r="L1312" s="52"/>
      <c r="M1312" s="52"/>
      <c r="N1312" s="52"/>
      <c r="O1312" s="52"/>
      <c r="P1312" s="52"/>
      <c r="Q1312" s="52"/>
      <c r="R1312" s="52"/>
      <c r="S1312" s="52"/>
      <c r="T1312" s="52"/>
      <c r="U1312" s="52"/>
      <c r="V1312" s="52"/>
      <c r="W1312" s="52"/>
      <c r="X1312" s="52"/>
      <c r="Y1312" s="52"/>
      <c r="Z1312" s="52"/>
      <c r="AA1312" s="52"/>
      <c r="AB1312" s="52"/>
      <c r="AC1312" s="52"/>
      <c r="AD1312" s="52"/>
      <c r="AE1312" s="52"/>
      <c r="AF1312" s="52"/>
      <c r="AG1312" s="52"/>
      <c r="AH1312" s="52"/>
      <c r="AI1312" s="52"/>
      <c r="AJ1312" s="52"/>
      <c r="AK1312" s="52"/>
      <c r="AL1312" s="52"/>
      <c r="AM1312" s="52"/>
      <c r="AN1312" s="52"/>
      <c r="AO1312" s="52"/>
      <c r="AP1312" s="52"/>
      <c r="AQ1312" s="52"/>
      <c r="AR1312" s="52"/>
      <c r="AS1312" s="52"/>
      <c r="AT1312" s="52"/>
      <c r="AU1312" s="52"/>
      <c r="AV1312" s="52"/>
      <c r="AW1312" s="52"/>
    </row>
    <row r="1313" spans="1:49" x14ac:dyDescent="0.2">
      <c r="A1313" s="52"/>
      <c r="B1313" s="52"/>
      <c r="C1313" s="52"/>
      <c r="D1313" s="52"/>
      <c r="E1313" s="52"/>
      <c r="F1313" s="52"/>
      <c r="G1313" s="52"/>
      <c r="H1313" s="52"/>
      <c r="I1313" s="52"/>
      <c r="J1313" s="52"/>
      <c r="K1313" s="52"/>
      <c r="L1313" s="52"/>
      <c r="M1313" s="52"/>
      <c r="N1313" s="52"/>
      <c r="O1313" s="52"/>
      <c r="P1313" s="52"/>
      <c r="Q1313" s="52"/>
      <c r="R1313" s="52"/>
      <c r="S1313" s="52"/>
      <c r="T1313" s="52"/>
      <c r="U1313" s="52"/>
      <c r="V1313" s="52"/>
      <c r="W1313" s="52"/>
      <c r="X1313" s="52"/>
      <c r="Y1313" s="52"/>
      <c r="Z1313" s="52"/>
      <c r="AA1313" s="52"/>
      <c r="AB1313" s="52"/>
      <c r="AC1313" s="52"/>
      <c r="AD1313" s="52"/>
      <c r="AE1313" s="52"/>
      <c r="AF1313" s="52"/>
      <c r="AG1313" s="52"/>
      <c r="AH1313" s="52"/>
      <c r="AI1313" s="52"/>
      <c r="AJ1313" s="52"/>
      <c r="AK1313" s="52"/>
      <c r="AL1313" s="52"/>
      <c r="AM1313" s="52"/>
      <c r="AN1313" s="52"/>
      <c r="AO1313" s="52"/>
      <c r="AP1313" s="52"/>
      <c r="AQ1313" s="52"/>
      <c r="AR1313" s="52"/>
      <c r="AS1313" s="52"/>
      <c r="AT1313" s="52"/>
      <c r="AU1313" s="52"/>
      <c r="AV1313" s="52"/>
      <c r="AW1313" s="52"/>
    </row>
    <row r="1314" spans="1:49" x14ac:dyDescent="0.2">
      <c r="A1314" s="52"/>
      <c r="B1314" s="52"/>
      <c r="C1314" s="52"/>
      <c r="D1314" s="52"/>
      <c r="E1314" s="52"/>
      <c r="F1314" s="52"/>
      <c r="G1314" s="52"/>
      <c r="H1314" s="52"/>
      <c r="I1314" s="52"/>
      <c r="J1314" s="52"/>
      <c r="K1314" s="52"/>
      <c r="L1314" s="52"/>
      <c r="M1314" s="52"/>
      <c r="N1314" s="52"/>
      <c r="O1314" s="52"/>
      <c r="P1314" s="52"/>
      <c r="Q1314" s="52"/>
      <c r="R1314" s="52"/>
      <c r="S1314" s="52"/>
      <c r="T1314" s="52"/>
      <c r="U1314" s="52"/>
      <c r="V1314" s="52"/>
      <c r="W1314" s="52"/>
      <c r="X1314" s="52"/>
      <c r="Y1314" s="52"/>
      <c r="Z1314" s="52"/>
      <c r="AA1314" s="52"/>
      <c r="AB1314" s="52"/>
      <c r="AC1314" s="52"/>
      <c r="AD1314" s="52"/>
      <c r="AE1314" s="52"/>
      <c r="AF1314" s="52"/>
      <c r="AG1314" s="52"/>
      <c r="AH1314" s="52"/>
      <c r="AI1314" s="52"/>
      <c r="AJ1314" s="52"/>
      <c r="AK1314" s="52"/>
      <c r="AL1314" s="52"/>
      <c r="AM1314" s="52"/>
      <c r="AN1314" s="52"/>
      <c r="AO1314" s="52"/>
      <c r="AP1314" s="52"/>
      <c r="AQ1314" s="52"/>
      <c r="AR1314" s="52"/>
      <c r="AS1314" s="52"/>
      <c r="AT1314" s="52"/>
      <c r="AU1314" s="52"/>
      <c r="AV1314" s="52"/>
      <c r="AW1314" s="52"/>
    </row>
    <row r="1315" spans="1:49" x14ac:dyDescent="0.2">
      <c r="A1315" s="52"/>
      <c r="B1315" s="52"/>
      <c r="C1315" s="52"/>
      <c r="D1315" s="52"/>
      <c r="E1315" s="52"/>
      <c r="F1315" s="52"/>
      <c r="G1315" s="52"/>
      <c r="H1315" s="52"/>
      <c r="I1315" s="52"/>
      <c r="J1315" s="52"/>
      <c r="K1315" s="52"/>
      <c r="L1315" s="52"/>
      <c r="M1315" s="52"/>
      <c r="N1315" s="52"/>
      <c r="O1315" s="52"/>
      <c r="P1315" s="52"/>
      <c r="Q1315" s="52"/>
      <c r="R1315" s="52"/>
      <c r="S1315" s="52"/>
      <c r="T1315" s="52"/>
      <c r="U1315" s="52"/>
      <c r="V1315" s="52"/>
      <c r="W1315" s="52"/>
      <c r="X1315" s="52"/>
      <c r="Y1315" s="52"/>
      <c r="Z1315" s="52"/>
      <c r="AA1315" s="52"/>
      <c r="AB1315" s="52"/>
      <c r="AC1315" s="52"/>
      <c r="AD1315" s="52"/>
      <c r="AE1315" s="52"/>
      <c r="AF1315" s="52"/>
      <c r="AG1315" s="52"/>
      <c r="AH1315" s="52"/>
      <c r="AI1315" s="52"/>
      <c r="AJ1315" s="52"/>
      <c r="AK1315" s="52"/>
      <c r="AL1315" s="52"/>
      <c r="AM1315" s="52"/>
      <c r="AN1315" s="52"/>
      <c r="AO1315" s="52"/>
      <c r="AP1315" s="52"/>
      <c r="AQ1315" s="52"/>
      <c r="AR1315" s="52"/>
      <c r="AS1315" s="52"/>
      <c r="AT1315" s="52"/>
      <c r="AU1315" s="52"/>
      <c r="AV1315" s="52"/>
      <c r="AW1315" s="52"/>
    </row>
    <row r="1316" spans="1:49" x14ac:dyDescent="0.2">
      <c r="A1316" s="52"/>
      <c r="B1316" s="52"/>
      <c r="C1316" s="52"/>
      <c r="D1316" s="52"/>
      <c r="E1316" s="52"/>
      <c r="F1316" s="52"/>
      <c r="G1316" s="52"/>
      <c r="H1316" s="52"/>
      <c r="I1316" s="52"/>
      <c r="J1316" s="52"/>
      <c r="K1316" s="52"/>
      <c r="L1316" s="52"/>
      <c r="M1316" s="52"/>
      <c r="N1316" s="52"/>
      <c r="O1316" s="52"/>
      <c r="P1316" s="52"/>
      <c r="Q1316" s="52"/>
      <c r="R1316" s="52"/>
      <c r="S1316" s="52"/>
      <c r="T1316" s="52"/>
      <c r="U1316" s="52"/>
      <c r="V1316" s="52"/>
      <c r="W1316" s="52"/>
      <c r="X1316" s="52"/>
      <c r="Y1316" s="52"/>
      <c r="Z1316" s="52"/>
      <c r="AA1316" s="52"/>
      <c r="AB1316" s="52"/>
      <c r="AC1316" s="52"/>
      <c r="AD1316" s="52"/>
      <c r="AE1316" s="52"/>
      <c r="AF1316" s="52"/>
      <c r="AG1316" s="52"/>
      <c r="AH1316" s="52"/>
      <c r="AI1316" s="52"/>
      <c r="AJ1316" s="52"/>
      <c r="AK1316" s="52"/>
      <c r="AL1316" s="52"/>
      <c r="AM1316" s="52"/>
      <c r="AN1316" s="52"/>
      <c r="AO1316" s="52"/>
      <c r="AP1316" s="52"/>
      <c r="AQ1316" s="52"/>
      <c r="AR1316" s="52"/>
      <c r="AS1316" s="52"/>
      <c r="AT1316" s="52"/>
      <c r="AU1316" s="52"/>
      <c r="AV1316" s="52"/>
      <c r="AW1316" s="52"/>
    </row>
    <row r="1317" spans="1:49" x14ac:dyDescent="0.2">
      <c r="A1317" s="52"/>
      <c r="B1317" s="52"/>
      <c r="C1317" s="52"/>
      <c r="D1317" s="52"/>
      <c r="E1317" s="52"/>
      <c r="F1317" s="52"/>
      <c r="G1317" s="52"/>
      <c r="H1317" s="52"/>
      <c r="I1317" s="52"/>
      <c r="J1317" s="52"/>
      <c r="K1317" s="52"/>
      <c r="L1317" s="52"/>
      <c r="M1317" s="52"/>
      <c r="N1317" s="52"/>
      <c r="O1317" s="52"/>
      <c r="P1317" s="52"/>
      <c r="Q1317" s="52"/>
      <c r="R1317" s="52"/>
      <c r="S1317" s="52"/>
      <c r="T1317" s="52"/>
      <c r="U1317" s="52"/>
      <c r="V1317" s="52"/>
      <c r="W1317" s="52"/>
      <c r="X1317" s="52"/>
      <c r="Y1317" s="52"/>
      <c r="Z1317" s="52"/>
      <c r="AA1317" s="52"/>
      <c r="AB1317" s="52"/>
      <c r="AC1317" s="52"/>
      <c r="AD1317" s="52"/>
      <c r="AE1317" s="52"/>
      <c r="AF1317" s="52"/>
      <c r="AG1317" s="52"/>
      <c r="AH1317" s="52"/>
      <c r="AI1317" s="52"/>
      <c r="AJ1317" s="52"/>
      <c r="AK1317" s="52"/>
      <c r="AL1317" s="52"/>
      <c r="AM1317" s="52"/>
      <c r="AN1317" s="52"/>
      <c r="AO1317" s="52"/>
      <c r="AP1317" s="52"/>
      <c r="AQ1317" s="52"/>
      <c r="AR1317" s="52"/>
      <c r="AS1317" s="52"/>
      <c r="AT1317" s="52"/>
      <c r="AU1317" s="52"/>
      <c r="AV1317" s="52"/>
      <c r="AW1317" s="52"/>
    </row>
    <row r="1318" spans="1:49" x14ac:dyDescent="0.2">
      <c r="A1318" s="52"/>
      <c r="B1318" s="52"/>
      <c r="C1318" s="52"/>
      <c r="D1318" s="52"/>
      <c r="E1318" s="52"/>
      <c r="F1318" s="52"/>
      <c r="G1318" s="52"/>
      <c r="H1318" s="52"/>
      <c r="I1318" s="52"/>
      <c r="J1318" s="52"/>
      <c r="K1318" s="52"/>
      <c r="L1318" s="52"/>
      <c r="M1318" s="52"/>
      <c r="N1318" s="52"/>
      <c r="O1318" s="52"/>
      <c r="P1318" s="52"/>
      <c r="Q1318" s="52"/>
      <c r="R1318" s="52"/>
      <c r="S1318" s="52"/>
      <c r="T1318" s="52"/>
      <c r="U1318" s="52"/>
      <c r="V1318" s="52"/>
      <c r="W1318" s="52"/>
      <c r="X1318" s="52"/>
      <c r="Y1318" s="52"/>
      <c r="Z1318" s="52"/>
      <c r="AA1318" s="52"/>
      <c r="AB1318" s="52"/>
      <c r="AC1318" s="52"/>
      <c r="AD1318" s="52"/>
      <c r="AE1318" s="52"/>
      <c r="AF1318" s="52"/>
      <c r="AG1318" s="52"/>
      <c r="AH1318" s="52"/>
      <c r="AI1318" s="52"/>
      <c r="AJ1318" s="52"/>
      <c r="AK1318" s="52"/>
      <c r="AL1318" s="52"/>
      <c r="AM1318" s="52"/>
      <c r="AN1318" s="52"/>
      <c r="AO1318" s="52"/>
      <c r="AP1318" s="52"/>
      <c r="AQ1318" s="52"/>
      <c r="AR1318" s="52"/>
      <c r="AS1318" s="52"/>
      <c r="AT1318" s="52"/>
      <c r="AU1318" s="52"/>
      <c r="AV1318" s="52"/>
      <c r="AW1318" s="52"/>
    </row>
    <row r="1319" spans="1:49" x14ac:dyDescent="0.2">
      <c r="A1319" s="52"/>
      <c r="B1319" s="52"/>
      <c r="C1319" s="52"/>
      <c r="D1319" s="52"/>
      <c r="E1319" s="52"/>
      <c r="F1319" s="52"/>
      <c r="G1319" s="52"/>
      <c r="H1319" s="52"/>
      <c r="I1319" s="52"/>
      <c r="J1319" s="52"/>
      <c r="K1319" s="52"/>
      <c r="L1319" s="52"/>
      <c r="M1319" s="52"/>
      <c r="N1319" s="52"/>
      <c r="O1319" s="52"/>
      <c r="P1319" s="52"/>
      <c r="Q1319" s="52"/>
      <c r="R1319" s="52"/>
      <c r="S1319" s="52"/>
      <c r="T1319" s="52"/>
      <c r="U1319" s="52"/>
      <c r="V1319" s="52"/>
      <c r="W1319" s="52"/>
      <c r="X1319" s="52"/>
      <c r="Y1319" s="52"/>
      <c r="Z1319" s="52"/>
      <c r="AA1319" s="52"/>
      <c r="AB1319" s="52"/>
      <c r="AC1319" s="52"/>
      <c r="AD1319" s="52"/>
      <c r="AE1319" s="52"/>
      <c r="AF1319" s="52"/>
      <c r="AG1319" s="52"/>
      <c r="AH1319" s="52"/>
      <c r="AI1319" s="52"/>
      <c r="AJ1319" s="52"/>
      <c r="AK1319" s="52"/>
      <c r="AL1319" s="52"/>
      <c r="AM1319" s="52"/>
      <c r="AN1319" s="52"/>
      <c r="AO1319" s="52"/>
      <c r="AP1319" s="52"/>
      <c r="AQ1319" s="52"/>
      <c r="AR1319" s="52"/>
      <c r="AS1319" s="52"/>
      <c r="AT1319" s="52"/>
      <c r="AU1319" s="52"/>
      <c r="AV1319" s="52"/>
      <c r="AW1319" s="52"/>
    </row>
    <row r="1320" spans="1:49" x14ac:dyDescent="0.2">
      <c r="A1320" s="52"/>
      <c r="B1320" s="52"/>
      <c r="C1320" s="52"/>
      <c r="D1320" s="52"/>
      <c r="E1320" s="52"/>
      <c r="F1320" s="52"/>
      <c r="G1320" s="52"/>
      <c r="H1320" s="52"/>
      <c r="I1320" s="52"/>
      <c r="J1320" s="52"/>
      <c r="K1320" s="52"/>
      <c r="L1320" s="52"/>
      <c r="M1320" s="52"/>
      <c r="N1320" s="52"/>
      <c r="O1320" s="52"/>
      <c r="P1320" s="52"/>
      <c r="Q1320" s="52"/>
      <c r="R1320" s="52"/>
      <c r="S1320" s="52"/>
      <c r="T1320" s="52"/>
      <c r="U1320" s="52"/>
      <c r="V1320" s="52"/>
      <c r="W1320" s="52"/>
      <c r="X1320" s="52"/>
      <c r="Y1320" s="52"/>
      <c r="Z1320" s="52"/>
      <c r="AA1320" s="52"/>
      <c r="AB1320" s="52"/>
      <c r="AC1320" s="52"/>
      <c r="AD1320" s="52"/>
      <c r="AE1320" s="52"/>
      <c r="AF1320" s="52"/>
      <c r="AG1320" s="52"/>
      <c r="AH1320" s="52"/>
      <c r="AI1320" s="52"/>
      <c r="AJ1320" s="52"/>
      <c r="AK1320" s="52"/>
      <c r="AL1320" s="52"/>
      <c r="AM1320" s="52"/>
      <c r="AN1320" s="52"/>
      <c r="AO1320" s="52"/>
      <c r="AP1320" s="52"/>
      <c r="AQ1320" s="52"/>
      <c r="AR1320" s="52"/>
      <c r="AS1320" s="52"/>
      <c r="AT1320" s="52"/>
      <c r="AU1320" s="52"/>
      <c r="AV1320" s="52"/>
      <c r="AW1320" s="52"/>
    </row>
    <row r="1321" spans="1:49" x14ac:dyDescent="0.2">
      <c r="A1321" s="52"/>
      <c r="B1321" s="52"/>
      <c r="C1321" s="52"/>
      <c r="D1321" s="52"/>
      <c r="E1321" s="52"/>
      <c r="F1321" s="52"/>
      <c r="G1321" s="52"/>
      <c r="H1321" s="52"/>
      <c r="I1321" s="52"/>
      <c r="J1321" s="52"/>
      <c r="K1321" s="52"/>
      <c r="L1321" s="52"/>
      <c r="M1321" s="52"/>
      <c r="N1321" s="52"/>
      <c r="O1321" s="52"/>
      <c r="P1321" s="52"/>
      <c r="Q1321" s="52"/>
      <c r="R1321" s="52"/>
      <c r="S1321" s="52"/>
      <c r="T1321" s="52"/>
      <c r="U1321" s="52"/>
      <c r="V1321" s="52"/>
      <c r="W1321" s="52"/>
      <c r="X1321" s="52"/>
      <c r="Y1321" s="52"/>
      <c r="Z1321" s="52"/>
      <c r="AA1321" s="52"/>
      <c r="AB1321" s="52"/>
      <c r="AC1321" s="52"/>
      <c r="AD1321" s="52"/>
      <c r="AE1321" s="52"/>
      <c r="AF1321" s="52"/>
      <c r="AG1321" s="52"/>
      <c r="AH1321" s="52"/>
      <c r="AI1321" s="52"/>
      <c r="AJ1321" s="52"/>
      <c r="AK1321" s="52"/>
      <c r="AL1321" s="52"/>
      <c r="AM1321" s="52"/>
      <c r="AN1321" s="52"/>
      <c r="AO1321" s="52"/>
      <c r="AP1321" s="52"/>
      <c r="AQ1321" s="52"/>
      <c r="AR1321" s="52"/>
      <c r="AS1321" s="52"/>
      <c r="AT1321" s="52"/>
      <c r="AU1321" s="52"/>
      <c r="AV1321" s="52"/>
      <c r="AW1321" s="52"/>
    </row>
    <row r="1322" spans="1:49" x14ac:dyDescent="0.2">
      <c r="A1322" s="52"/>
      <c r="B1322" s="52"/>
      <c r="C1322" s="52"/>
      <c r="D1322" s="52"/>
      <c r="E1322" s="52"/>
      <c r="F1322" s="52"/>
      <c r="G1322" s="52"/>
      <c r="H1322" s="52"/>
      <c r="I1322" s="52"/>
      <c r="J1322" s="52"/>
      <c r="K1322" s="52"/>
      <c r="L1322" s="52"/>
      <c r="M1322" s="52"/>
      <c r="N1322" s="52"/>
      <c r="O1322" s="52"/>
      <c r="P1322" s="52"/>
      <c r="Q1322" s="52"/>
      <c r="R1322" s="52"/>
      <c r="S1322" s="52"/>
      <c r="T1322" s="52"/>
      <c r="U1322" s="52"/>
      <c r="V1322" s="52"/>
      <c r="W1322" s="52"/>
      <c r="X1322" s="52"/>
      <c r="Y1322" s="52"/>
      <c r="Z1322" s="52"/>
      <c r="AA1322" s="52"/>
      <c r="AB1322" s="52"/>
      <c r="AC1322" s="52"/>
      <c r="AD1322" s="52"/>
      <c r="AE1322" s="52"/>
      <c r="AF1322" s="52"/>
      <c r="AG1322" s="52"/>
      <c r="AH1322" s="52"/>
      <c r="AI1322" s="52"/>
      <c r="AJ1322" s="52"/>
      <c r="AK1322" s="52"/>
      <c r="AL1322" s="52"/>
      <c r="AM1322" s="52"/>
      <c r="AN1322" s="52"/>
      <c r="AO1322" s="52"/>
      <c r="AP1322" s="52"/>
      <c r="AQ1322" s="52"/>
      <c r="AR1322" s="52"/>
      <c r="AS1322" s="52"/>
      <c r="AT1322" s="52"/>
      <c r="AU1322" s="52"/>
      <c r="AV1322" s="52"/>
      <c r="AW1322" s="52"/>
    </row>
    <row r="1323" spans="1:49" x14ac:dyDescent="0.2">
      <c r="A1323" s="52"/>
      <c r="B1323" s="52"/>
      <c r="C1323" s="52"/>
      <c r="D1323" s="52"/>
      <c r="E1323" s="52"/>
      <c r="F1323" s="52"/>
      <c r="G1323" s="52"/>
      <c r="H1323" s="52"/>
      <c r="I1323" s="52"/>
      <c r="J1323" s="52"/>
      <c r="K1323" s="52"/>
      <c r="L1323" s="52"/>
      <c r="M1323" s="52"/>
      <c r="N1323" s="52"/>
      <c r="O1323" s="52"/>
      <c r="P1323" s="52"/>
      <c r="Q1323" s="52"/>
      <c r="R1323" s="52"/>
      <c r="S1323" s="52"/>
      <c r="T1323" s="52"/>
      <c r="U1323" s="52"/>
      <c r="V1323" s="52"/>
      <c r="W1323" s="52"/>
      <c r="X1323" s="52"/>
      <c r="Y1323" s="52"/>
      <c r="Z1323" s="52"/>
      <c r="AA1323" s="52"/>
      <c r="AB1323" s="52"/>
      <c r="AC1323" s="52"/>
      <c r="AD1323" s="52"/>
      <c r="AE1323" s="52"/>
      <c r="AF1323" s="52"/>
      <c r="AG1323" s="52"/>
      <c r="AH1323" s="52"/>
      <c r="AI1323" s="52"/>
      <c r="AJ1323" s="52"/>
      <c r="AK1323" s="52"/>
      <c r="AL1323" s="52"/>
      <c r="AM1323" s="52"/>
      <c r="AN1323" s="52"/>
      <c r="AO1323" s="52"/>
      <c r="AP1323" s="52"/>
      <c r="AQ1323" s="52"/>
      <c r="AR1323" s="52"/>
      <c r="AS1323" s="52"/>
      <c r="AT1323" s="52"/>
      <c r="AU1323" s="52"/>
      <c r="AV1323" s="52"/>
      <c r="AW1323" s="52"/>
    </row>
    <row r="1324" spans="1:49" x14ac:dyDescent="0.2">
      <c r="A1324" s="52"/>
      <c r="B1324" s="52"/>
      <c r="C1324" s="52"/>
      <c r="D1324" s="52"/>
      <c r="E1324" s="52"/>
      <c r="F1324" s="52"/>
      <c r="G1324" s="52"/>
      <c r="H1324" s="52"/>
      <c r="I1324" s="52"/>
      <c r="J1324" s="52"/>
      <c r="K1324" s="52"/>
      <c r="L1324" s="52"/>
      <c r="M1324" s="52"/>
      <c r="N1324" s="52"/>
      <c r="O1324" s="52"/>
      <c r="P1324" s="52"/>
      <c r="Q1324" s="52"/>
      <c r="R1324" s="52"/>
      <c r="S1324" s="52"/>
      <c r="T1324" s="52"/>
      <c r="U1324" s="52"/>
      <c r="V1324" s="52"/>
      <c r="W1324" s="52"/>
      <c r="X1324" s="52"/>
      <c r="Y1324" s="52"/>
      <c r="Z1324" s="52"/>
      <c r="AA1324" s="52"/>
      <c r="AB1324" s="52"/>
      <c r="AC1324" s="52"/>
      <c r="AD1324" s="52"/>
      <c r="AE1324" s="52"/>
      <c r="AF1324" s="52"/>
      <c r="AG1324" s="52"/>
      <c r="AH1324" s="52"/>
      <c r="AI1324" s="52"/>
      <c r="AJ1324" s="52"/>
      <c r="AK1324" s="52"/>
      <c r="AL1324" s="52"/>
      <c r="AM1324" s="52"/>
      <c r="AN1324" s="52"/>
      <c r="AO1324" s="52"/>
      <c r="AP1324" s="52"/>
      <c r="AQ1324" s="52"/>
      <c r="AR1324" s="52"/>
      <c r="AS1324" s="52"/>
      <c r="AT1324" s="52"/>
      <c r="AU1324" s="52"/>
      <c r="AV1324" s="52"/>
      <c r="AW1324" s="52"/>
    </row>
    <row r="1325" spans="1:49" x14ac:dyDescent="0.2">
      <c r="A1325" s="52"/>
      <c r="B1325" s="52"/>
      <c r="C1325" s="52"/>
      <c r="D1325" s="52"/>
      <c r="E1325" s="52"/>
      <c r="F1325" s="52"/>
      <c r="G1325" s="52"/>
      <c r="H1325" s="52"/>
      <c r="I1325" s="52"/>
      <c r="J1325" s="52"/>
      <c r="K1325" s="52"/>
      <c r="L1325" s="52"/>
      <c r="M1325" s="52"/>
      <c r="N1325" s="52"/>
      <c r="O1325" s="52"/>
      <c r="P1325" s="52"/>
      <c r="Q1325" s="52"/>
      <c r="R1325" s="52"/>
      <c r="S1325" s="52"/>
      <c r="T1325" s="52"/>
      <c r="U1325" s="52"/>
      <c r="V1325" s="52"/>
      <c r="W1325" s="52"/>
      <c r="X1325" s="52"/>
      <c r="Y1325" s="52"/>
      <c r="Z1325" s="52"/>
      <c r="AA1325" s="52"/>
      <c r="AB1325" s="52"/>
      <c r="AC1325" s="52"/>
      <c r="AD1325" s="52"/>
      <c r="AE1325" s="52"/>
      <c r="AF1325" s="52"/>
      <c r="AG1325" s="52"/>
      <c r="AH1325" s="52"/>
      <c r="AI1325" s="52"/>
      <c r="AJ1325" s="52"/>
      <c r="AK1325" s="52"/>
      <c r="AL1325" s="52"/>
      <c r="AM1325" s="52"/>
      <c r="AN1325" s="52"/>
      <c r="AO1325" s="52"/>
      <c r="AP1325" s="52"/>
      <c r="AQ1325" s="52"/>
      <c r="AR1325" s="52"/>
      <c r="AS1325" s="52"/>
      <c r="AT1325" s="52"/>
      <c r="AU1325" s="52"/>
      <c r="AV1325" s="52"/>
      <c r="AW1325" s="52"/>
    </row>
    <row r="1326" spans="1:49" x14ac:dyDescent="0.2">
      <c r="A1326" s="52"/>
      <c r="B1326" s="52"/>
      <c r="C1326" s="52"/>
      <c r="D1326" s="52"/>
      <c r="E1326" s="52"/>
      <c r="F1326" s="52"/>
      <c r="G1326" s="52"/>
      <c r="H1326" s="52"/>
      <c r="I1326" s="52"/>
      <c r="J1326" s="52"/>
      <c r="K1326" s="52"/>
      <c r="L1326" s="52"/>
      <c r="M1326" s="52"/>
      <c r="N1326" s="52"/>
      <c r="O1326" s="52"/>
      <c r="P1326" s="52"/>
      <c r="Q1326" s="52"/>
      <c r="R1326" s="52"/>
      <c r="S1326" s="52"/>
      <c r="T1326" s="52"/>
      <c r="U1326" s="52"/>
      <c r="V1326" s="52"/>
      <c r="W1326" s="52"/>
      <c r="X1326" s="52"/>
      <c r="Y1326" s="52"/>
      <c r="Z1326" s="52"/>
      <c r="AA1326" s="52"/>
      <c r="AB1326" s="52"/>
      <c r="AC1326" s="52"/>
      <c r="AD1326" s="52"/>
      <c r="AE1326" s="52"/>
      <c r="AF1326" s="52"/>
      <c r="AG1326" s="52"/>
      <c r="AH1326" s="52"/>
      <c r="AI1326" s="52"/>
      <c r="AJ1326" s="52"/>
      <c r="AK1326" s="52"/>
      <c r="AL1326" s="52"/>
      <c r="AM1326" s="52"/>
      <c r="AN1326" s="52"/>
      <c r="AO1326" s="52"/>
      <c r="AP1326" s="52"/>
      <c r="AQ1326" s="52"/>
      <c r="AR1326" s="52"/>
      <c r="AS1326" s="52"/>
      <c r="AT1326" s="52"/>
      <c r="AU1326" s="52"/>
      <c r="AV1326" s="52"/>
      <c r="AW1326" s="52"/>
    </row>
    <row r="1327" spans="1:49" x14ac:dyDescent="0.2">
      <c r="A1327" s="52"/>
      <c r="B1327" s="52"/>
      <c r="C1327" s="52"/>
      <c r="D1327" s="52"/>
      <c r="E1327" s="52"/>
      <c r="F1327" s="52"/>
      <c r="G1327" s="52"/>
      <c r="H1327" s="52"/>
      <c r="I1327" s="52"/>
      <c r="J1327" s="52"/>
      <c r="K1327" s="52"/>
      <c r="L1327" s="52"/>
      <c r="M1327" s="52"/>
      <c r="N1327" s="52"/>
      <c r="O1327" s="52"/>
      <c r="P1327" s="52"/>
      <c r="Q1327" s="52"/>
      <c r="R1327" s="52"/>
      <c r="S1327" s="52"/>
      <c r="T1327" s="52"/>
      <c r="U1327" s="52"/>
      <c r="V1327" s="52"/>
      <c r="W1327" s="52"/>
      <c r="X1327" s="52"/>
      <c r="Y1327" s="52"/>
      <c r="Z1327" s="52"/>
      <c r="AA1327" s="52"/>
      <c r="AB1327" s="52"/>
      <c r="AC1327" s="52"/>
      <c r="AD1327" s="52"/>
      <c r="AE1327" s="52"/>
      <c r="AF1327" s="52"/>
      <c r="AG1327" s="52"/>
      <c r="AH1327" s="52"/>
      <c r="AI1327" s="52"/>
      <c r="AJ1327" s="52"/>
      <c r="AK1327" s="52"/>
      <c r="AL1327" s="52"/>
      <c r="AM1327" s="52"/>
      <c r="AN1327" s="52"/>
      <c r="AO1327" s="52"/>
      <c r="AP1327" s="52"/>
      <c r="AQ1327" s="52"/>
      <c r="AR1327" s="52"/>
      <c r="AS1327" s="52"/>
      <c r="AT1327" s="52"/>
      <c r="AU1327" s="52"/>
      <c r="AV1327" s="52"/>
      <c r="AW1327" s="52"/>
    </row>
    <row r="1328" spans="1:49" x14ac:dyDescent="0.2">
      <c r="A1328" s="52"/>
      <c r="B1328" s="52"/>
      <c r="C1328" s="52"/>
      <c r="D1328" s="52"/>
      <c r="E1328" s="52"/>
      <c r="F1328" s="52"/>
      <c r="G1328" s="52"/>
      <c r="H1328" s="52"/>
      <c r="I1328" s="52"/>
      <c r="J1328" s="52"/>
      <c r="K1328" s="52"/>
      <c r="L1328" s="52"/>
      <c r="M1328" s="52"/>
      <c r="N1328" s="52"/>
      <c r="O1328" s="52"/>
      <c r="P1328" s="52"/>
      <c r="Q1328" s="52"/>
      <c r="R1328" s="52"/>
      <c r="S1328" s="52"/>
      <c r="T1328" s="52"/>
      <c r="U1328" s="52"/>
      <c r="V1328" s="52"/>
      <c r="W1328" s="52"/>
      <c r="X1328" s="52"/>
      <c r="Y1328" s="52"/>
      <c r="Z1328" s="52"/>
      <c r="AA1328" s="52"/>
      <c r="AB1328" s="52"/>
      <c r="AC1328" s="52"/>
      <c r="AD1328" s="52"/>
      <c r="AE1328" s="52"/>
      <c r="AF1328" s="52"/>
      <c r="AG1328" s="52"/>
      <c r="AH1328" s="52"/>
      <c r="AI1328" s="52"/>
      <c r="AJ1328" s="52"/>
      <c r="AK1328" s="52"/>
      <c r="AL1328" s="52"/>
      <c r="AM1328" s="52"/>
      <c r="AN1328" s="52"/>
      <c r="AO1328" s="52"/>
      <c r="AP1328" s="52"/>
      <c r="AQ1328" s="52"/>
      <c r="AR1328" s="52"/>
      <c r="AS1328" s="52"/>
      <c r="AT1328" s="52"/>
      <c r="AU1328" s="52"/>
      <c r="AV1328" s="52"/>
      <c r="AW1328" s="52"/>
    </row>
    <row r="1329" spans="1:49" x14ac:dyDescent="0.2">
      <c r="A1329" s="52"/>
      <c r="B1329" s="52"/>
      <c r="C1329" s="52"/>
      <c r="D1329" s="52"/>
      <c r="E1329" s="52"/>
      <c r="F1329" s="52"/>
      <c r="G1329" s="52"/>
      <c r="H1329" s="52"/>
      <c r="I1329" s="52"/>
      <c r="J1329" s="52"/>
      <c r="K1329" s="52"/>
      <c r="L1329" s="52"/>
      <c r="M1329" s="52"/>
      <c r="N1329" s="52"/>
      <c r="O1329" s="52"/>
      <c r="P1329" s="52"/>
      <c r="Q1329" s="52"/>
      <c r="R1329" s="52"/>
      <c r="S1329" s="52"/>
      <c r="T1329" s="52"/>
      <c r="U1329" s="52"/>
      <c r="V1329" s="52"/>
      <c r="W1329" s="52"/>
      <c r="X1329" s="52"/>
      <c r="Y1329" s="52"/>
      <c r="Z1329" s="52"/>
      <c r="AA1329" s="52"/>
      <c r="AB1329" s="52"/>
      <c r="AC1329" s="52"/>
      <c r="AD1329" s="52"/>
      <c r="AE1329" s="52"/>
      <c r="AF1329" s="52"/>
      <c r="AG1329" s="52"/>
      <c r="AH1329" s="52"/>
      <c r="AI1329" s="52"/>
      <c r="AJ1329" s="52"/>
      <c r="AK1329" s="52"/>
      <c r="AL1329" s="52"/>
      <c r="AM1329" s="52"/>
      <c r="AN1329" s="52"/>
      <c r="AO1329" s="52"/>
      <c r="AP1329" s="52"/>
      <c r="AQ1329" s="52"/>
      <c r="AR1329" s="52"/>
      <c r="AS1329" s="52"/>
      <c r="AT1329" s="52"/>
      <c r="AU1329" s="52"/>
      <c r="AV1329" s="52"/>
      <c r="AW1329" s="52"/>
    </row>
    <row r="1330" spans="1:49" x14ac:dyDescent="0.2">
      <c r="A1330" s="52"/>
      <c r="B1330" s="52"/>
      <c r="C1330" s="52"/>
      <c r="D1330" s="52"/>
      <c r="E1330" s="52"/>
      <c r="F1330" s="52"/>
      <c r="G1330" s="52"/>
      <c r="H1330" s="52"/>
      <c r="I1330" s="52"/>
      <c r="J1330" s="52"/>
      <c r="K1330" s="52"/>
      <c r="L1330" s="52"/>
      <c r="M1330" s="52"/>
      <c r="N1330" s="52"/>
      <c r="O1330" s="52"/>
      <c r="P1330" s="52"/>
      <c r="Q1330" s="52"/>
      <c r="R1330" s="52"/>
      <c r="S1330" s="52"/>
      <c r="T1330" s="52"/>
      <c r="U1330" s="52"/>
      <c r="V1330" s="52"/>
      <c r="W1330" s="52"/>
      <c r="X1330" s="52"/>
      <c r="Y1330" s="52"/>
      <c r="Z1330" s="52"/>
      <c r="AA1330" s="52"/>
      <c r="AB1330" s="52"/>
      <c r="AC1330" s="52"/>
      <c r="AD1330" s="52"/>
      <c r="AE1330" s="52"/>
      <c r="AF1330" s="52"/>
      <c r="AG1330" s="52"/>
      <c r="AH1330" s="52"/>
      <c r="AI1330" s="52"/>
      <c r="AJ1330" s="52"/>
      <c r="AK1330" s="52"/>
      <c r="AL1330" s="52"/>
      <c r="AM1330" s="52"/>
      <c r="AN1330" s="52"/>
      <c r="AO1330" s="52"/>
      <c r="AP1330" s="52"/>
      <c r="AQ1330" s="52"/>
      <c r="AR1330" s="52"/>
      <c r="AS1330" s="52"/>
      <c r="AT1330" s="52"/>
      <c r="AU1330" s="52"/>
      <c r="AV1330" s="52"/>
      <c r="AW1330" s="52"/>
    </row>
    <row r="1331" spans="1:49" x14ac:dyDescent="0.2">
      <c r="A1331" s="52"/>
      <c r="B1331" s="52"/>
      <c r="C1331" s="52"/>
      <c r="D1331" s="52"/>
      <c r="E1331" s="52"/>
      <c r="F1331" s="52"/>
      <c r="G1331" s="52"/>
      <c r="H1331" s="52"/>
      <c r="I1331" s="52"/>
      <c r="J1331" s="52"/>
      <c r="K1331" s="52"/>
      <c r="L1331" s="52"/>
      <c r="M1331" s="52"/>
      <c r="N1331" s="52"/>
      <c r="O1331" s="52"/>
      <c r="P1331" s="52"/>
      <c r="Q1331" s="52"/>
      <c r="R1331" s="52"/>
      <c r="S1331" s="52"/>
      <c r="T1331" s="52"/>
      <c r="U1331" s="52"/>
      <c r="V1331" s="52"/>
      <c r="W1331" s="52"/>
      <c r="X1331" s="52"/>
      <c r="Y1331" s="52"/>
      <c r="Z1331" s="52"/>
      <c r="AA1331" s="52"/>
      <c r="AB1331" s="52"/>
      <c r="AC1331" s="52"/>
      <c r="AD1331" s="52"/>
      <c r="AE1331" s="52"/>
      <c r="AF1331" s="52"/>
      <c r="AG1331" s="52"/>
      <c r="AH1331" s="52"/>
      <c r="AI1331" s="52"/>
      <c r="AJ1331" s="52"/>
      <c r="AK1331" s="52"/>
      <c r="AL1331" s="52"/>
      <c r="AM1331" s="52"/>
      <c r="AN1331" s="52"/>
      <c r="AO1331" s="52"/>
      <c r="AP1331" s="52"/>
      <c r="AQ1331" s="52"/>
      <c r="AR1331" s="52"/>
      <c r="AS1331" s="52"/>
      <c r="AT1331" s="52"/>
      <c r="AU1331" s="52"/>
      <c r="AV1331" s="52"/>
      <c r="AW1331" s="52"/>
    </row>
    <row r="1332" spans="1:49" x14ac:dyDescent="0.2">
      <c r="A1332" s="52"/>
      <c r="B1332" s="52"/>
      <c r="C1332" s="52"/>
      <c r="D1332" s="52"/>
      <c r="E1332" s="52"/>
      <c r="F1332" s="52"/>
      <c r="G1332" s="52"/>
      <c r="H1332" s="52"/>
      <c r="I1332" s="52"/>
      <c r="J1332" s="52"/>
      <c r="K1332" s="52"/>
      <c r="L1332" s="52"/>
      <c r="M1332" s="52"/>
      <c r="N1332" s="52"/>
      <c r="O1332" s="52"/>
      <c r="P1332" s="52"/>
      <c r="Q1332" s="52"/>
      <c r="R1332" s="52"/>
      <c r="S1332" s="52"/>
      <c r="T1332" s="52"/>
      <c r="U1332" s="52"/>
      <c r="V1332" s="52"/>
      <c r="W1332" s="52"/>
      <c r="X1332" s="52"/>
      <c r="Y1332" s="52"/>
      <c r="Z1332" s="52"/>
      <c r="AA1332" s="52"/>
      <c r="AB1332" s="52"/>
      <c r="AC1332" s="52"/>
      <c r="AD1332" s="52"/>
      <c r="AE1332" s="52"/>
      <c r="AF1332" s="52"/>
      <c r="AG1332" s="52"/>
      <c r="AH1332" s="52"/>
      <c r="AI1332" s="52"/>
      <c r="AJ1332" s="52"/>
      <c r="AK1332" s="52"/>
      <c r="AL1332" s="52"/>
      <c r="AM1332" s="52"/>
      <c r="AN1332" s="52"/>
      <c r="AO1332" s="52"/>
      <c r="AP1332" s="52"/>
      <c r="AQ1332" s="52"/>
      <c r="AR1332" s="52"/>
      <c r="AS1332" s="52"/>
      <c r="AT1332" s="52"/>
      <c r="AU1332" s="52"/>
      <c r="AV1332" s="52"/>
      <c r="AW1332" s="52"/>
    </row>
    <row r="1333" spans="1:49" x14ac:dyDescent="0.2">
      <c r="A1333" s="52"/>
      <c r="B1333" s="52"/>
      <c r="C1333" s="52"/>
      <c r="D1333" s="52"/>
      <c r="E1333" s="52"/>
      <c r="F1333" s="52"/>
      <c r="G1333" s="52"/>
      <c r="H1333" s="52"/>
      <c r="I1333" s="52"/>
      <c r="J1333" s="52"/>
      <c r="K1333" s="52"/>
      <c r="L1333" s="52"/>
      <c r="M1333" s="52"/>
      <c r="N1333" s="52"/>
      <c r="O1333" s="52"/>
      <c r="P1333" s="52"/>
      <c r="Q1333" s="52"/>
      <c r="R1333" s="52"/>
      <c r="S1333" s="52"/>
      <c r="T1333" s="52"/>
      <c r="U1333" s="52"/>
      <c r="V1333" s="52"/>
      <c r="W1333" s="52"/>
      <c r="X1333" s="52"/>
      <c r="Y1333" s="52"/>
      <c r="Z1333" s="52"/>
      <c r="AA1333" s="52"/>
      <c r="AB1333" s="52"/>
      <c r="AC1333" s="52"/>
      <c r="AD1333" s="52"/>
      <c r="AE1333" s="52"/>
      <c r="AF1333" s="52"/>
      <c r="AG1333" s="52"/>
      <c r="AH1333" s="52"/>
      <c r="AI1333" s="52"/>
      <c r="AJ1333" s="52"/>
      <c r="AK1333" s="52"/>
      <c r="AL1333" s="52"/>
      <c r="AM1333" s="52"/>
      <c r="AN1333" s="52"/>
      <c r="AO1333" s="52"/>
      <c r="AP1333" s="52"/>
      <c r="AQ1333" s="52"/>
      <c r="AR1333" s="52"/>
      <c r="AS1333" s="52"/>
      <c r="AT1333" s="52"/>
      <c r="AU1333" s="52"/>
      <c r="AV1333" s="52"/>
      <c r="AW1333" s="52"/>
    </row>
    <row r="1334" spans="1:49" x14ac:dyDescent="0.2">
      <c r="A1334" s="52"/>
      <c r="B1334" s="52"/>
      <c r="C1334" s="52"/>
      <c r="D1334" s="52"/>
      <c r="E1334" s="52"/>
      <c r="F1334" s="52"/>
      <c r="G1334" s="52"/>
      <c r="H1334" s="52"/>
      <c r="I1334" s="52"/>
      <c r="J1334" s="52"/>
      <c r="K1334" s="52"/>
      <c r="L1334" s="52"/>
      <c r="M1334" s="52"/>
      <c r="N1334" s="52"/>
      <c r="O1334" s="52"/>
      <c r="P1334" s="52"/>
      <c r="Q1334" s="52"/>
      <c r="R1334" s="52"/>
      <c r="S1334" s="52"/>
      <c r="T1334" s="52"/>
      <c r="U1334" s="52"/>
      <c r="V1334" s="52"/>
      <c r="W1334" s="52"/>
      <c r="X1334" s="52"/>
      <c r="Y1334" s="52"/>
      <c r="Z1334" s="52"/>
      <c r="AA1334" s="52"/>
      <c r="AB1334" s="52"/>
      <c r="AC1334" s="52"/>
      <c r="AD1334" s="52"/>
      <c r="AE1334" s="52"/>
      <c r="AF1334" s="52"/>
      <c r="AG1334" s="52"/>
      <c r="AH1334" s="52"/>
      <c r="AI1334" s="52"/>
      <c r="AJ1334" s="52"/>
      <c r="AK1334" s="52"/>
      <c r="AL1334" s="52"/>
      <c r="AM1334" s="52"/>
      <c r="AN1334" s="52"/>
      <c r="AO1334" s="52"/>
      <c r="AP1334" s="52"/>
      <c r="AQ1334" s="52"/>
      <c r="AR1334" s="52"/>
      <c r="AS1334" s="52"/>
      <c r="AT1334" s="52"/>
      <c r="AU1334" s="52"/>
      <c r="AV1334" s="52"/>
      <c r="AW1334" s="52"/>
    </row>
    <row r="1335" spans="1:49" x14ac:dyDescent="0.2">
      <c r="A1335" s="52"/>
      <c r="B1335" s="52"/>
      <c r="C1335" s="52"/>
      <c r="D1335" s="52"/>
      <c r="E1335" s="52"/>
      <c r="F1335" s="52"/>
      <c r="G1335" s="52"/>
      <c r="H1335" s="52"/>
      <c r="I1335" s="52"/>
      <c r="J1335" s="52"/>
      <c r="K1335" s="52"/>
      <c r="L1335" s="52"/>
      <c r="M1335" s="52"/>
      <c r="N1335" s="52"/>
      <c r="O1335" s="52"/>
      <c r="P1335" s="52"/>
      <c r="Q1335" s="52"/>
      <c r="R1335" s="52"/>
      <c r="S1335" s="52"/>
      <c r="T1335" s="52"/>
      <c r="U1335" s="52"/>
      <c r="V1335" s="52"/>
      <c r="W1335" s="52"/>
      <c r="X1335" s="52"/>
      <c r="Y1335" s="52"/>
      <c r="Z1335" s="52"/>
      <c r="AA1335" s="52"/>
      <c r="AB1335" s="52"/>
      <c r="AC1335" s="52"/>
      <c r="AD1335" s="52"/>
      <c r="AE1335" s="52"/>
      <c r="AF1335" s="52"/>
      <c r="AG1335" s="52"/>
      <c r="AH1335" s="52"/>
      <c r="AI1335" s="52"/>
      <c r="AJ1335" s="52"/>
      <c r="AK1335" s="52"/>
      <c r="AL1335" s="52"/>
      <c r="AM1335" s="52"/>
      <c r="AN1335" s="52"/>
      <c r="AO1335" s="52"/>
      <c r="AP1335" s="52"/>
      <c r="AQ1335" s="52"/>
      <c r="AR1335" s="52"/>
      <c r="AS1335" s="52"/>
      <c r="AT1335" s="52"/>
      <c r="AU1335" s="52"/>
      <c r="AV1335" s="52"/>
      <c r="AW1335" s="52"/>
    </row>
    <row r="1336" spans="1:49" x14ac:dyDescent="0.2">
      <c r="A1336" s="52"/>
      <c r="B1336" s="52"/>
      <c r="C1336" s="52"/>
      <c r="D1336" s="52"/>
      <c r="E1336" s="52"/>
      <c r="F1336" s="52"/>
      <c r="G1336" s="52"/>
      <c r="H1336" s="52"/>
      <c r="I1336" s="52"/>
      <c r="J1336" s="52"/>
      <c r="K1336" s="52"/>
      <c r="L1336" s="52"/>
      <c r="M1336" s="52"/>
      <c r="N1336" s="52"/>
      <c r="O1336" s="52"/>
      <c r="P1336" s="52"/>
      <c r="Q1336" s="52"/>
      <c r="R1336" s="52"/>
      <c r="S1336" s="52"/>
      <c r="T1336" s="52"/>
      <c r="U1336" s="52"/>
      <c r="V1336" s="52"/>
      <c r="W1336" s="52"/>
      <c r="X1336" s="52"/>
      <c r="Y1336" s="52"/>
      <c r="Z1336" s="52"/>
      <c r="AA1336" s="52"/>
      <c r="AB1336" s="52"/>
      <c r="AC1336" s="52"/>
      <c r="AD1336" s="52"/>
      <c r="AE1336" s="52"/>
      <c r="AF1336" s="52"/>
      <c r="AG1336" s="52"/>
      <c r="AH1336" s="52"/>
      <c r="AI1336" s="52"/>
      <c r="AJ1336" s="52"/>
      <c r="AK1336" s="52"/>
      <c r="AL1336" s="52"/>
      <c r="AM1336" s="52"/>
      <c r="AN1336" s="52"/>
      <c r="AO1336" s="52"/>
      <c r="AP1336" s="52"/>
      <c r="AQ1336" s="52"/>
      <c r="AR1336" s="52"/>
      <c r="AS1336" s="52"/>
      <c r="AT1336" s="52"/>
      <c r="AU1336" s="52"/>
      <c r="AV1336" s="52"/>
      <c r="AW1336" s="52"/>
    </row>
    <row r="1337" spans="1:49" x14ac:dyDescent="0.2">
      <c r="A1337" s="52"/>
      <c r="B1337" s="52"/>
      <c r="C1337" s="52"/>
      <c r="D1337" s="52"/>
      <c r="E1337" s="52"/>
      <c r="F1337" s="52"/>
      <c r="G1337" s="52"/>
      <c r="H1337" s="52"/>
      <c r="I1337" s="52"/>
      <c r="J1337" s="52"/>
      <c r="K1337" s="52"/>
      <c r="L1337" s="52"/>
      <c r="M1337" s="52"/>
      <c r="N1337" s="52"/>
      <c r="O1337" s="52"/>
      <c r="P1337" s="52"/>
      <c r="Q1337" s="52"/>
      <c r="R1337" s="52"/>
      <c r="S1337" s="52"/>
      <c r="T1337" s="52"/>
      <c r="U1337" s="52"/>
      <c r="V1337" s="52"/>
      <c r="W1337" s="52"/>
      <c r="X1337" s="52"/>
      <c r="Y1337" s="52"/>
      <c r="Z1337" s="52"/>
      <c r="AA1337" s="52"/>
      <c r="AB1337" s="52"/>
      <c r="AC1337" s="52"/>
      <c r="AD1337" s="52"/>
      <c r="AE1337" s="52"/>
      <c r="AF1337" s="52"/>
      <c r="AG1337" s="52"/>
      <c r="AH1337" s="52"/>
      <c r="AI1337" s="52"/>
      <c r="AJ1337" s="52"/>
      <c r="AK1337" s="52"/>
      <c r="AL1337" s="52"/>
      <c r="AM1337" s="52"/>
      <c r="AN1337" s="52"/>
      <c r="AO1337" s="52"/>
      <c r="AP1337" s="52"/>
      <c r="AQ1337" s="52"/>
      <c r="AR1337" s="52"/>
      <c r="AS1337" s="52"/>
      <c r="AT1337" s="52"/>
      <c r="AU1337" s="52"/>
      <c r="AV1337" s="52"/>
      <c r="AW1337" s="52"/>
    </row>
    <row r="1338" spans="1:49" x14ac:dyDescent="0.2">
      <c r="A1338" s="52"/>
      <c r="B1338" s="52"/>
      <c r="C1338" s="52"/>
      <c r="D1338" s="52"/>
      <c r="E1338" s="52"/>
      <c r="F1338" s="52"/>
      <c r="G1338" s="52"/>
      <c r="H1338" s="52"/>
      <c r="I1338" s="52"/>
      <c r="J1338" s="52"/>
      <c r="K1338" s="52"/>
      <c r="L1338" s="52"/>
      <c r="M1338" s="52"/>
      <c r="N1338" s="52"/>
      <c r="O1338" s="52"/>
      <c r="P1338" s="52"/>
      <c r="Q1338" s="52"/>
      <c r="R1338" s="52"/>
      <c r="S1338" s="52"/>
      <c r="T1338" s="52"/>
      <c r="U1338" s="52"/>
      <c r="V1338" s="52"/>
      <c r="W1338" s="52"/>
      <c r="X1338" s="52"/>
      <c r="Y1338" s="52"/>
      <c r="Z1338" s="52"/>
      <c r="AA1338" s="52"/>
      <c r="AB1338" s="52"/>
      <c r="AC1338" s="52"/>
      <c r="AD1338" s="52"/>
      <c r="AE1338" s="52"/>
      <c r="AF1338" s="52"/>
      <c r="AG1338" s="52"/>
      <c r="AH1338" s="52"/>
      <c r="AI1338" s="52"/>
      <c r="AJ1338" s="52"/>
      <c r="AK1338" s="52"/>
      <c r="AL1338" s="52"/>
      <c r="AM1338" s="52"/>
      <c r="AN1338" s="52"/>
      <c r="AO1338" s="52"/>
      <c r="AP1338" s="52"/>
      <c r="AQ1338" s="52"/>
      <c r="AR1338" s="52"/>
      <c r="AS1338" s="52"/>
      <c r="AT1338" s="52"/>
      <c r="AU1338" s="52"/>
      <c r="AV1338" s="52"/>
      <c r="AW1338" s="52"/>
    </row>
    <row r="1339" spans="1:49" x14ac:dyDescent="0.2">
      <c r="A1339" s="52"/>
      <c r="B1339" s="52"/>
      <c r="C1339" s="52"/>
      <c r="D1339" s="52"/>
      <c r="E1339" s="52"/>
      <c r="F1339" s="52"/>
      <c r="G1339" s="52"/>
      <c r="H1339" s="52"/>
      <c r="I1339" s="52"/>
      <c r="J1339" s="52"/>
      <c r="K1339" s="52"/>
      <c r="L1339" s="52"/>
      <c r="M1339" s="52"/>
      <c r="N1339" s="52"/>
      <c r="O1339" s="52"/>
      <c r="P1339" s="52"/>
      <c r="Q1339" s="52"/>
      <c r="R1339" s="52"/>
      <c r="S1339" s="52"/>
      <c r="T1339" s="52"/>
      <c r="U1339" s="52"/>
      <c r="V1339" s="52"/>
      <c r="W1339" s="52"/>
      <c r="X1339" s="52"/>
      <c r="Y1339" s="52"/>
      <c r="Z1339" s="52"/>
      <c r="AA1339" s="52"/>
      <c r="AB1339" s="52"/>
      <c r="AC1339" s="52"/>
      <c r="AD1339" s="52"/>
      <c r="AE1339" s="52"/>
      <c r="AF1339" s="52"/>
      <c r="AG1339" s="52"/>
      <c r="AH1339" s="52"/>
      <c r="AI1339" s="52"/>
      <c r="AJ1339" s="52"/>
      <c r="AK1339" s="52"/>
      <c r="AL1339" s="52"/>
      <c r="AM1339" s="52"/>
      <c r="AN1339" s="52"/>
      <c r="AO1339" s="52"/>
      <c r="AP1339" s="52"/>
      <c r="AQ1339" s="52"/>
      <c r="AR1339" s="52"/>
      <c r="AS1339" s="52"/>
      <c r="AT1339" s="52"/>
      <c r="AU1339" s="52"/>
      <c r="AV1339" s="52"/>
      <c r="AW1339" s="52"/>
    </row>
    <row r="1340" spans="1:49" x14ac:dyDescent="0.2">
      <c r="A1340" s="52"/>
      <c r="B1340" s="52"/>
      <c r="C1340" s="52"/>
      <c r="D1340" s="52"/>
      <c r="E1340" s="52"/>
      <c r="F1340" s="52"/>
      <c r="G1340" s="52"/>
      <c r="H1340" s="52"/>
      <c r="I1340" s="52"/>
      <c r="J1340" s="52"/>
      <c r="K1340" s="52"/>
      <c r="L1340" s="52"/>
      <c r="M1340" s="52"/>
      <c r="N1340" s="52"/>
      <c r="O1340" s="52"/>
      <c r="P1340" s="52"/>
      <c r="Q1340" s="52"/>
      <c r="R1340" s="52"/>
      <c r="S1340" s="52"/>
      <c r="T1340" s="52"/>
      <c r="U1340" s="52"/>
      <c r="V1340" s="52"/>
      <c r="W1340" s="52"/>
      <c r="X1340" s="52"/>
      <c r="Y1340" s="52"/>
      <c r="Z1340" s="52"/>
      <c r="AA1340" s="52"/>
      <c r="AB1340" s="52"/>
      <c r="AC1340" s="52"/>
      <c r="AD1340" s="52"/>
      <c r="AE1340" s="52"/>
      <c r="AF1340" s="52"/>
      <c r="AG1340" s="52"/>
      <c r="AH1340" s="52"/>
      <c r="AI1340" s="52"/>
      <c r="AJ1340" s="52"/>
      <c r="AK1340" s="52"/>
      <c r="AL1340" s="52"/>
      <c r="AM1340" s="52"/>
      <c r="AN1340" s="52"/>
      <c r="AO1340" s="52"/>
      <c r="AP1340" s="52"/>
      <c r="AQ1340" s="52"/>
      <c r="AR1340" s="52"/>
      <c r="AS1340" s="52"/>
      <c r="AT1340" s="52"/>
      <c r="AU1340" s="52"/>
      <c r="AV1340" s="52"/>
      <c r="AW1340" s="52"/>
    </row>
    <row r="1341" spans="1:49" x14ac:dyDescent="0.2">
      <c r="A1341" s="52"/>
      <c r="B1341" s="52"/>
      <c r="C1341" s="52"/>
      <c r="D1341" s="52"/>
      <c r="E1341" s="52"/>
      <c r="F1341" s="52"/>
      <c r="G1341" s="52"/>
      <c r="H1341" s="52"/>
      <c r="I1341" s="52"/>
      <c r="J1341" s="52"/>
      <c r="K1341" s="52"/>
      <c r="L1341" s="52"/>
      <c r="M1341" s="52"/>
      <c r="N1341" s="52"/>
      <c r="O1341" s="52"/>
      <c r="P1341" s="52"/>
      <c r="Q1341" s="52"/>
      <c r="R1341" s="52"/>
      <c r="S1341" s="52"/>
      <c r="T1341" s="52"/>
      <c r="U1341" s="52"/>
      <c r="V1341" s="52"/>
      <c r="W1341" s="52"/>
      <c r="X1341" s="52"/>
      <c r="Y1341" s="52"/>
      <c r="Z1341" s="52"/>
      <c r="AA1341" s="52"/>
      <c r="AB1341" s="52"/>
      <c r="AC1341" s="52"/>
      <c r="AD1341" s="52"/>
      <c r="AE1341" s="52"/>
      <c r="AF1341" s="52"/>
      <c r="AG1341" s="52"/>
      <c r="AH1341" s="52"/>
      <c r="AI1341" s="52"/>
      <c r="AJ1341" s="52"/>
      <c r="AK1341" s="52"/>
      <c r="AL1341" s="52"/>
      <c r="AM1341" s="52"/>
      <c r="AN1341" s="52"/>
      <c r="AO1341" s="52"/>
      <c r="AP1341" s="52"/>
      <c r="AQ1341" s="52"/>
      <c r="AR1341" s="52"/>
      <c r="AS1341" s="52"/>
      <c r="AT1341" s="52"/>
      <c r="AU1341" s="52"/>
      <c r="AV1341" s="52"/>
      <c r="AW1341" s="52"/>
    </row>
    <row r="1342" spans="1:49" x14ac:dyDescent="0.2">
      <c r="A1342" s="52"/>
      <c r="B1342" s="52"/>
      <c r="C1342" s="52"/>
      <c r="D1342" s="52"/>
      <c r="E1342" s="52"/>
      <c r="F1342" s="52"/>
      <c r="G1342" s="52"/>
      <c r="H1342" s="52"/>
      <c r="I1342" s="52"/>
      <c r="J1342" s="52"/>
      <c r="K1342" s="52"/>
      <c r="L1342" s="52"/>
      <c r="M1342" s="52"/>
      <c r="N1342" s="52"/>
      <c r="O1342" s="52"/>
      <c r="P1342" s="52"/>
      <c r="Q1342" s="52"/>
      <c r="R1342" s="52"/>
      <c r="S1342" s="52"/>
      <c r="T1342" s="52"/>
      <c r="U1342" s="52"/>
      <c r="V1342" s="52"/>
      <c r="W1342" s="52"/>
      <c r="X1342" s="52"/>
      <c r="Y1342" s="52"/>
      <c r="Z1342" s="52"/>
      <c r="AA1342" s="52"/>
      <c r="AB1342" s="52"/>
      <c r="AC1342" s="52"/>
      <c r="AD1342" s="52"/>
      <c r="AE1342" s="52"/>
      <c r="AF1342" s="52"/>
      <c r="AG1342" s="52"/>
      <c r="AH1342" s="52"/>
      <c r="AI1342" s="52"/>
      <c r="AJ1342" s="52"/>
      <c r="AK1342" s="52"/>
      <c r="AL1342" s="52"/>
      <c r="AM1342" s="52"/>
      <c r="AN1342" s="52"/>
      <c r="AO1342" s="52"/>
      <c r="AP1342" s="52"/>
      <c r="AQ1342" s="52"/>
      <c r="AR1342" s="52"/>
      <c r="AS1342" s="52"/>
      <c r="AT1342" s="52"/>
      <c r="AU1342" s="52"/>
      <c r="AV1342" s="52"/>
      <c r="AW1342" s="52"/>
    </row>
    <row r="1343" spans="1:49" x14ac:dyDescent="0.2">
      <c r="A1343" s="52"/>
      <c r="B1343" s="52"/>
      <c r="C1343" s="52"/>
      <c r="D1343" s="52"/>
      <c r="E1343" s="52"/>
      <c r="F1343" s="52"/>
      <c r="G1343" s="52"/>
      <c r="H1343" s="52"/>
      <c r="I1343" s="52"/>
      <c r="J1343" s="52"/>
      <c r="K1343" s="52"/>
      <c r="L1343" s="52"/>
      <c r="M1343" s="52"/>
      <c r="N1343" s="52"/>
      <c r="O1343" s="52"/>
      <c r="P1343" s="52"/>
      <c r="Q1343" s="52"/>
      <c r="R1343" s="52"/>
      <c r="S1343" s="52"/>
      <c r="T1343" s="52"/>
      <c r="U1343" s="52"/>
      <c r="V1343" s="52"/>
      <c r="W1343" s="52"/>
      <c r="X1343" s="52"/>
      <c r="Y1343" s="52"/>
      <c r="Z1343" s="52"/>
      <c r="AA1343" s="52"/>
      <c r="AB1343" s="52"/>
      <c r="AC1343" s="52"/>
      <c r="AD1343" s="52"/>
      <c r="AE1343" s="52"/>
      <c r="AF1343" s="52"/>
      <c r="AG1343" s="52"/>
      <c r="AH1343" s="52"/>
      <c r="AI1343" s="52"/>
      <c r="AJ1343" s="52"/>
      <c r="AK1343" s="52"/>
      <c r="AL1343" s="52"/>
      <c r="AM1343" s="52"/>
      <c r="AN1343" s="52"/>
      <c r="AO1343" s="52"/>
      <c r="AP1343" s="52"/>
      <c r="AQ1343" s="52"/>
      <c r="AR1343" s="52"/>
      <c r="AS1343" s="52"/>
      <c r="AT1343" s="52"/>
      <c r="AU1343" s="52"/>
      <c r="AV1343" s="52"/>
      <c r="AW1343" s="52"/>
    </row>
    <row r="1344" spans="1:49" x14ac:dyDescent="0.2">
      <c r="A1344" s="52"/>
      <c r="B1344" s="52"/>
      <c r="C1344" s="52"/>
      <c r="D1344" s="52"/>
      <c r="E1344" s="52"/>
      <c r="F1344" s="52"/>
      <c r="G1344" s="52"/>
      <c r="H1344" s="52"/>
      <c r="I1344" s="52"/>
      <c r="J1344" s="52"/>
      <c r="K1344" s="52"/>
      <c r="L1344" s="52"/>
      <c r="M1344" s="52"/>
      <c r="N1344" s="52"/>
      <c r="O1344" s="52"/>
      <c r="P1344" s="52"/>
      <c r="Q1344" s="52"/>
      <c r="R1344" s="52"/>
      <c r="S1344" s="52"/>
      <c r="T1344" s="52"/>
      <c r="U1344" s="52"/>
      <c r="V1344" s="52"/>
      <c r="W1344" s="52"/>
      <c r="X1344" s="52"/>
      <c r="Y1344" s="52"/>
      <c r="Z1344" s="52"/>
      <c r="AA1344" s="52"/>
      <c r="AB1344" s="52"/>
      <c r="AC1344" s="52"/>
      <c r="AD1344" s="52"/>
      <c r="AE1344" s="52"/>
      <c r="AF1344" s="52"/>
      <c r="AG1344" s="52"/>
      <c r="AH1344" s="52"/>
      <c r="AI1344" s="52"/>
      <c r="AJ1344" s="52"/>
      <c r="AK1344" s="52"/>
      <c r="AL1344" s="52"/>
      <c r="AM1344" s="52"/>
      <c r="AN1344" s="52"/>
      <c r="AO1344" s="52"/>
      <c r="AP1344" s="52"/>
      <c r="AQ1344" s="52"/>
      <c r="AR1344" s="52"/>
      <c r="AS1344" s="52"/>
      <c r="AT1344" s="52"/>
      <c r="AU1344" s="52"/>
      <c r="AV1344" s="52"/>
      <c r="AW1344" s="52"/>
    </row>
    <row r="1345" spans="1:49" x14ac:dyDescent="0.2">
      <c r="A1345" s="52"/>
      <c r="B1345" s="52"/>
      <c r="C1345" s="52"/>
      <c r="D1345" s="52"/>
      <c r="E1345" s="52"/>
      <c r="F1345" s="52"/>
      <c r="G1345" s="52"/>
      <c r="H1345" s="52"/>
      <c r="I1345" s="52"/>
      <c r="J1345" s="52"/>
      <c r="K1345" s="52"/>
      <c r="L1345" s="52"/>
      <c r="M1345" s="52"/>
      <c r="N1345" s="52"/>
      <c r="O1345" s="52"/>
      <c r="P1345" s="52"/>
      <c r="Q1345" s="52"/>
      <c r="R1345" s="52"/>
      <c r="S1345" s="52"/>
      <c r="T1345" s="52"/>
      <c r="U1345" s="52"/>
      <c r="V1345" s="52"/>
      <c r="W1345" s="52"/>
      <c r="X1345" s="52"/>
      <c r="Y1345" s="52"/>
      <c r="Z1345" s="52"/>
      <c r="AA1345" s="52"/>
      <c r="AB1345" s="52"/>
      <c r="AC1345" s="52"/>
      <c r="AD1345" s="52"/>
      <c r="AE1345" s="52"/>
      <c r="AF1345" s="52"/>
      <c r="AG1345" s="52"/>
      <c r="AH1345" s="52"/>
      <c r="AI1345" s="52"/>
      <c r="AJ1345" s="52"/>
      <c r="AK1345" s="52"/>
      <c r="AL1345" s="52"/>
      <c r="AM1345" s="52"/>
      <c r="AN1345" s="52"/>
      <c r="AO1345" s="52"/>
      <c r="AP1345" s="52"/>
      <c r="AQ1345" s="52"/>
      <c r="AR1345" s="52"/>
      <c r="AS1345" s="52"/>
      <c r="AT1345" s="52"/>
      <c r="AU1345" s="52"/>
      <c r="AV1345" s="52"/>
      <c r="AW1345" s="52"/>
    </row>
    <row r="1346" spans="1:49" x14ac:dyDescent="0.2">
      <c r="A1346" s="52"/>
      <c r="B1346" s="52"/>
      <c r="C1346" s="52"/>
      <c r="D1346" s="52"/>
      <c r="E1346" s="52"/>
      <c r="F1346" s="52"/>
      <c r="G1346" s="52"/>
      <c r="H1346" s="52"/>
      <c r="I1346" s="52"/>
      <c r="J1346" s="52"/>
      <c r="K1346" s="52"/>
      <c r="L1346" s="52"/>
      <c r="M1346" s="52"/>
      <c r="N1346" s="52"/>
      <c r="O1346" s="52"/>
      <c r="P1346" s="52"/>
      <c r="Q1346" s="52"/>
      <c r="R1346" s="52"/>
      <c r="S1346" s="52"/>
      <c r="T1346" s="52"/>
      <c r="U1346" s="52"/>
      <c r="V1346" s="52"/>
      <c r="W1346" s="52"/>
      <c r="X1346" s="52"/>
      <c r="Y1346" s="52"/>
      <c r="Z1346" s="52"/>
      <c r="AA1346" s="52"/>
      <c r="AB1346" s="52"/>
      <c r="AC1346" s="52"/>
      <c r="AD1346" s="52"/>
      <c r="AE1346" s="52"/>
      <c r="AF1346" s="52"/>
      <c r="AG1346" s="52"/>
      <c r="AH1346" s="52"/>
      <c r="AI1346" s="52"/>
      <c r="AJ1346" s="52"/>
      <c r="AK1346" s="52"/>
      <c r="AL1346" s="52"/>
      <c r="AM1346" s="52"/>
      <c r="AN1346" s="52"/>
      <c r="AO1346" s="52"/>
      <c r="AP1346" s="52"/>
      <c r="AQ1346" s="52"/>
      <c r="AR1346" s="52"/>
      <c r="AS1346" s="52"/>
      <c r="AT1346" s="52"/>
      <c r="AU1346" s="52"/>
      <c r="AV1346" s="52"/>
      <c r="AW1346" s="52"/>
    </row>
    <row r="1347" spans="1:49" x14ac:dyDescent="0.2">
      <c r="A1347" s="52"/>
      <c r="B1347" s="52"/>
      <c r="C1347" s="52"/>
      <c r="D1347" s="52"/>
      <c r="E1347" s="52"/>
      <c r="F1347" s="52"/>
      <c r="G1347" s="52"/>
      <c r="H1347" s="52"/>
      <c r="I1347" s="52"/>
      <c r="J1347" s="52"/>
      <c r="K1347" s="52"/>
      <c r="L1347" s="52"/>
      <c r="M1347" s="52"/>
      <c r="N1347" s="52"/>
      <c r="O1347" s="52"/>
      <c r="P1347" s="52"/>
      <c r="Q1347" s="52"/>
      <c r="R1347" s="52"/>
      <c r="S1347" s="52"/>
      <c r="T1347" s="52"/>
      <c r="U1347" s="52"/>
      <c r="V1347" s="52"/>
      <c r="W1347" s="52"/>
      <c r="X1347" s="52"/>
      <c r="Y1347" s="52"/>
      <c r="Z1347" s="52"/>
      <c r="AA1347" s="52"/>
      <c r="AB1347" s="52"/>
      <c r="AC1347" s="52"/>
      <c r="AD1347" s="52"/>
      <c r="AE1347" s="52"/>
      <c r="AF1347" s="52"/>
      <c r="AG1347" s="52"/>
      <c r="AH1347" s="52"/>
      <c r="AI1347" s="52"/>
      <c r="AJ1347" s="52"/>
      <c r="AK1347" s="52"/>
      <c r="AL1347" s="52"/>
      <c r="AM1347" s="52"/>
      <c r="AN1347" s="52"/>
      <c r="AO1347" s="52"/>
      <c r="AP1347" s="52"/>
      <c r="AQ1347" s="52"/>
      <c r="AR1347" s="52"/>
      <c r="AS1347" s="52"/>
      <c r="AT1347" s="52"/>
      <c r="AU1347" s="52"/>
      <c r="AV1347" s="52"/>
      <c r="AW1347" s="52"/>
    </row>
    <row r="1348" spans="1:49" x14ac:dyDescent="0.2">
      <c r="A1348" s="52"/>
      <c r="B1348" s="52"/>
      <c r="C1348" s="52"/>
      <c r="D1348" s="52"/>
      <c r="E1348" s="52"/>
      <c r="F1348" s="52"/>
      <c r="G1348" s="52"/>
      <c r="H1348" s="52"/>
      <c r="I1348" s="52"/>
      <c r="J1348" s="52"/>
      <c r="K1348" s="52"/>
      <c r="L1348" s="52"/>
      <c r="M1348" s="52"/>
      <c r="N1348" s="52"/>
      <c r="O1348" s="52"/>
      <c r="P1348" s="52"/>
      <c r="Q1348" s="52"/>
      <c r="R1348" s="52"/>
      <c r="S1348" s="52"/>
      <c r="T1348" s="52"/>
      <c r="U1348" s="52"/>
      <c r="V1348" s="52"/>
      <c r="W1348" s="52"/>
      <c r="X1348" s="52"/>
      <c r="Y1348" s="52"/>
      <c r="Z1348" s="52"/>
      <c r="AA1348" s="52"/>
      <c r="AB1348" s="52"/>
      <c r="AC1348" s="52"/>
      <c r="AD1348" s="52"/>
      <c r="AE1348" s="52"/>
      <c r="AF1348" s="52"/>
      <c r="AG1348" s="52"/>
      <c r="AH1348" s="52"/>
      <c r="AI1348" s="52"/>
      <c r="AJ1348" s="52"/>
      <c r="AK1348" s="52"/>
      <c r="AL1348" s="52"/>
      <c r="AM1348" s="52"/>
      <c r="AN1348" s="52"/>
      <c r="AO1348" s="52"/>
      <c r="AP1348" s="52"/>
      <c r="AQ1348" s="52"/>
      <c r="AR1348" s="52"/>
      <c r="AS1348" s="52"/>
      <c r="AT1348" s="52"/>
      <c r="AU1348" s="52"/>
      <c r="AV1348" s="52"/>
      <c r="AW1348" s="52"/>
    </row>
    <row r="1349" spans="1:49" x14ac:dyDescent="0.2">
      <c r="A1349" s="52"/>
      <c r="B1349" s="52"/>
      <c r="C1349" s="52"/>
      <c r="D1349" s="52"/>
      <c r="E1349" s="52"/>
      <c r="F1349" s="52"/>
      <c r="G1349" s="52"/>
      <c r="H1349" s="52"/>
      <c r="I1349" s="52"/>
      <c r="J1349" s="52"/>
      <c r="K1349" s="52"/>
      <c r="L1349" s="52"/>
      <c r="M1349" s="52"/>
      <c r="N1349" s="52"/>
      <c r="O1349" s="52"/>
      <c r="P1349" s="52"/>
      <c r="Q1349" s="52"/>
      <c r="R1349" s="52"/>
      <c r="S1349" s="52"/>
      <c r="T1349" s="52"/>
      <c r="U1349" s="52"/>
      <c r="V1349" s="52"/>
      <c r="W1349" s="52"/>
      <c r="X1349" s="52"/>
      <c r="Y1349" s="52"/>
      <c r="Z1349" s="52"/>
      <c r="AA1349" s="52"/>
      <c r="AB1349" s="52"/>
      <c r="AC1349" s="52"/>
      <c r="AD1349" s="52"/>
      <c r="AE1349" s="52"/>
      <c r="AF1349" s="52"/>
      <c r="AG1349" s="52"/>
      <c r="AH1349" s="52"/>
      <c r="AI1349" s="52"/>
      <c r="AJ1349" s="52"/>
      <c r="AK1349" s="52"/>
      <c r="AL1349" s="52"/>
      <c r="AM1349" s="52"/>
      <c r="AN1349" s="52"/>
      <c r="AO1349" s="52"/>
      <c r="AP1349" s="52"/>
      <c r="AQ1349" s="52"/>
      <c r="AR1349" s="52"/>
      <c r="AS1349" s="52"/>
      <c r="AT1349" s="52"/>
      <c r="AU1349" s="52"/>
      <c r="AV1349" s="52"/>
      <c r="AW1349" s="52"/>
    </row>
    <row r="1350" spans="1:49" x14ac:dyDescent="0.2">
      <c r="A1350" s="52"/>
      <c r="B1350" s="52"/>
      <c r="C1350" s="52"/>
      <c r="D1350" s="52"/>
      <c r="E1350" s="52"/>
      <c r="F1350" s="52"/>
      <c r="G1350" s="52"/>
      <c r="H1350" s="52"/>
      <c r="I1350" s="52"/>
      <c r="J1350" s="52"/>
      <c r="K1350" s="52"/>
      <c r="L1350" s="52"/>
      <c r="M1350" s="52"/>
      <c r="N1350" s="52"/>
      <c r="O1350" s="52"/>
      <c r="P1350" s="52"/>
      <c r="Q1350" s="52"/>
      <c r="R1350" s="52"/>
      <c r="S1350" s="52"/>
      <c r="T1350" s="52"/>
      <c r="U1350" s="52"/>
      <c r="V1350" s="52"/>
      <c r="W1350" s="52"/>
      <c r="X1350" s="52"/>
      <c r="Y1350" s="52"/>
      <c r="Z1350" s="52"/>
      <c r="AA1350" s="52"/>
      <c r="AB1350" s="52"/>
      <c r="AC1350" s="52"/>
      <c r="AD1350" s="52"/>
      <c r="AE1350" s="52"/>
      <c r="AF1350" s="52"/>
      <c r="AG1350" s="52"/>
      <c r="AH1350" s="52"/>
      <c r="AI1350" s="52"/>
      <c r="AJ1350" s="52"/>
      <c r="AK1350" s="52"/>
      <c r="AL1350" s="52"/>
      <c r="AM1350" s="52"/>
      <c r="AN1350" s="52"/>
      <c r="AO1350" s="52"/>
      <c r="AP1350" s="52"/>
      <c r="AQ1350" s="52"/>
      <c r="AR1350" s="52"/>
      <c r="AS1350" s="52"/>
      <c r="AT1350" s="52"/>
      <c r="AU1350" s="52"/>
      <c r="AV1350" s="52"/>
      <c r="AW1350" s="52"/>
    </row>
    <row r="1351" spans="1:49" x14ac:dyDescent="0.2">
      <c r="A1351" s="52"/>
      <c r="B1351" s="52"/>
      <c r="C1351" s="52"/>
      <c r="D1351" s="52"/>
      <c r="E1351" s="52"/>
      <c r="F1351" s="52"/>
      <c r="G1351" s="52"/>
      <c r="H1351" s="52"/>
      <c r="I1351" s="52"/>
      <c r="J1351" s="52"/>
      <c r="K1351" s="52"/>
      <c r="L1351" s="52"/>
      <c r="M1351" s="52"/>
      <c r="N1351" s="52"/>
      <c r="O1351" s="52"/>
      <c r="P1351" s="52"/>
      <c r="Q1351" s="52"/>
      <c r="R1351" s="52"/>
      <c r="S1351" s="52"/>
      <c r="T1351" s="52"/>
      <c r="U1351" s="52"/>
      <c r="V1351" s="52"/>
      <c r="W1351" s="52"/>
      <c r="X1351" s="52"/>
      <c r="Y1351" s="52"/>
      <c r="Z1351" s="52"/>
      <c r="AA1351" s="52"/>
      <c r="AB1351" s="52"/>
      <c r="AC1351" s="52"/>
      <c r="AD1351" s="52"/>
      <c r="AE1351" s="52"/>
      <c r="AF1351" s="52"/>
      <c r="AG1351" s="52"/>
      <c r="AH1351" s="52"/>
      <c r="AI1351" s="52"/>
      <c r="AJ1351" s="52"/>
      <c r="AK1351" s="52"/>
      <c r="AL1351" s="52"/>
      <c r="AM1351" s="52"/>
      <c r="AN1351" s="52"/>
      <c r="AO1351" s="52"/>
      <c r="AP1351" s="52"/>
      <c r="AQ1351" s="52"/>
      <c r="AR1351" s="52"/>
      <c r="AS1351" s="52"/>
      <c r="AT1351" s="52"/>
      <c r="AU1351" s="52"/>
      <c r="AV1351" s="52"/>
      <c r="AW1351" s="52"/>
    </row>
    <row r="1352" spans="1:49" x14ac:dyDescent="0.2">
      <c r="A1352" s="52"/>
      <c r="B1352" s="52"/>
      <c r="C1352" s="52"/>
      <c r="D1352" s="52"/>
      <c r="E1352" s="52"/>
      <c r="F1352" s="52"/>
      <c r="G1352" s="52"/>
      <c r="H1352" s="52"/>
      <c r="I1352" s="52"/>
      <c r="J1352" s="52"/>
      <c r="K1352" s="52"/>
      <c r="L1352" s="52"/>
      <c r="M1352" s="52"/>
      <c r="N1352" s="52"/>
      <c r="O1352" s="52"/>
      <c r="P1352" s="52"/>
      <c r="Q1352" s="52"/>
      <c r="R1352" s="52"/>
      <c r="S1352" s="52"/>
      <c r="T1352" s="52"/>
      <c r="U1352" s="52"/>
      <c r="V1352" s="52"/>
      <c r="W1352" s="52"/>
      <c r="X1352" s="52"/>
      <c r="Y1352" s="52"/>
      <c r="Z1352" s="52"/>
      <c r="AA1352" s="52"/>
      <c r="AB1352" s="52"/>
      <c r="AC1352" s="52"/>
      <c r="AD1352" s="52"/>
      <c r="AE1352" s="52"/>
      <c r="AF1352" s="52"/>
      <c r="AG1352" s="52"/>
      <c r="AH1352" s="52"/>
      <c r="AI1352" s="52"/>
      <c r="AJ1352" s="52"/>
      <c r="AK1352" s="52"/>
      <c r="AL1352" s="52"/>
      <c r="AM1352" s="52"/>
      <c r="AN1352" s="52"/>
      <c r="AO1352" s="52"/>
      <c r="AP1352" s="52"/>
      <c r="AQ1352" s="52"/>
      <c r="AR1352" s="52"/>
      <c r="AS1352" s="52"/>
      <c r="AT1352" s="52"/>
      <c r="AU1352" s="52"/>
      <c r="AV1352" s="52"/>
      <c r="AW1352" s="52"/>
    </row>
    <row r="1353" spans="1:49" x14ac:dyDescent="0.2">
      <c r="A1353" s="52"/>
      <c r="B1353" s="52"/>
      <c r="C1353" s="52"/>
      <c r="D1353" s="52"/>
      <c r="E1353" s="52"/>
      <c r="F1353" s="52"/>
      <c r="G1353" s="52"/>
      <c r="H1353" s="52"/>
      <c r="I1353" s="52"/>
      <c r="J1353" s="52"/>
      <c r="K1353" s="52"/>
      <c r="L1353" s="52"/>
      <c r="M1353" s="52"/>
      <c r="N1353" s="52"/>
      <c r="O1353" s="52"/>
      <c r="P1353" s="52"/>
      <c r="Q1353" s="52"/>
      <c r="R1353" s="52"/>
      <c r="S1353" s="52"/>
      <c r="T1353" s="52"/>
      <c r="U1353" s="52"/>
      <c r="V1353" s="52"/>
      <c r="W1353" s="52"/>
      <c r="X1353" s="52"/>
      <c r="Y1353" s="52"/>
      <c r="Z1353" s="52"/>
      <c r="AA1353" s="52"/>
      <c r="AB1353" s="52"/>
      <c r="AC1353" s="52"/>
      <c r="AD1353" s="52"/>
      <c r="AE1353" s="52"/>
      <c r="AF1353" s="52"/>
      <c r="AG1353" s="52"/>
      <c r="AH1353" s="52"/>
      <c r="AI1353" s="52"/>
      <c r="AJ1353" s="52"/>
      <c r="AK1353" s="52"/>
      <c r="AL1353" s="52"/>
      <c r="AM1353" s="52"/>
      <c r="AN1353" s="52"/>
      <c r="AO1353" s="52"/>
      <c r="AP1353" s="52"/>
      <c r="AQ1353" s="52"/>
      <c r="AR1353" s="52"/>
      <c r="AS1353" s="52"/>
      <c r="AT1353" s="52"/>
      <c r="AU1353" s="52"/>
      <c r="AV1353" s="52"/>
      <c r="AW1353" s="52"/>
    </row>
    <row r="1354" spans="1:49" x14ac:dyDescent="0.2">
      <c r="A1354" s="52"/>
      <c r="B1354" s="52"/>
      <c r="C1354" s="52"/>
      <c r="D1354" s="52"/>
      <c r="E1354" s="52"/>
      <c r="F1354" s="52"/>
      <c r="G1354" s="52"/>
      <c r="H1354" s="52"/>
      <c r="I1354" s="52"/>
      <c r="J1354" s="52"/>
      <c r="K1354" s="52"/>
      <c r="L1354" s="52"/>
      <c r="M1354" s="52"/>
      <c r="N1354" s="52"/>
      <c r="O1354" s="52"/>
      <c r="P1354" s="52"/>
      <c r="Q1354" s="52"/>
      <c r="R1354" s="52"/>
      <c r="S1354" s="52"/>
      <c r="T1354" s="52"/>
      <c r="U1354" s="52"/>
      <c r="V1354" s="52"/>
      <c r="W1354" s="52"/>
      <c r="X1354" s="52"/>
      <c r="Y1354" s="52"/>
      <c r="Z1354" s="52"/>
      <c r="AA1354" s="52"/>
      <c r="AB1354" s="52"/>
      <c r="AC1354" s="52"/>
      <c r="AD1354" s="52"/>
      <c r="AE1354" s="52"/>
      <c r="AF1354" s="52"/>
      <c r="AG1354" s="52"/>
      <c r="AH1354" s="52"/>
      <c r="AI1354" s="52"/>
      <c r="AJ1354" s="52"/>
      <c r="AK1354" s="52"/>
      <c r="AL1354" s="52"/>
      <c r="AM1354" s="52"/>
      <c r="AN1354" s="52"/>
      <c r="AO1354" s="52"/>
      <c r="AP1354" s="52"/>
      <c r="AQ1354" s="52"/>
      <c r="AR1354" s="52"/>
      <c r="AS1354" s="52"/>
      <c r="AT1354" s="52"/>
      <c r="AU1354" s="52"/>
      <c r="AV1354" s="52"/>
      <c r="AW1354" s="52"/>
    </row>
    <row r="1355" spans="1:49" x14ac:dyDescent="0.2">
      <c r="A1355" s="52"/>
      <c r="B1355" s="52"/>
      <c r="C1355" s="52"/>
      <c r="D1355" s="52"/>
      <c r="E1355" s="52"/>
      <c r="F1355" s="52"/>
      <c r="G1355" s="52"/>
      <c r="H1355" s="52"/>
      <c r="I1355" s="52"/>
      <c r="J1355" s="52"/>
      <c r="K1355" s="52"/>
      <c r="L1355" s="52"/>
      <c r="M1355" s="52"/>
      <c r="N1355" s="52"/>
      <c r="O1355" s="52"/>
      <c r="P1355" s="52"/>
      <c r="Q1355" s="52"/>
      <c r="R1355" s="52"/>
      <c r="S1355" s="52"/>
      <c r="T1355" s="52"/>
      <c r="U1355" s="52"/>
      <c r="V1355" s="52"/>
      <c r="W1355" s="52"/>
      <c r="X1355" s="52"/>
      <c r="Y1355" s="52"/>
      <c r="Z1355" s="52"/>
      <c r="AA1355" s="52"/>
      <c r="AB1355" s="52"/>
      <c r="AC1355" s="52"/>
      <c r="AD1355" s="52"/>
      <c r="AE1355" s="52"/>
      <c r="AF1355" s="52"/>
      <c r="AG1355" s="52"/>
      <c r="AH1355" s="52"/>
      <c r="AI1355" s="52"/>
      <c r="AJ1355" s="52"/>
      <c r="AK1355" s="52"/>
      <c r="AL1355" s="52"/>
      <c r="AM1355" s="52"/>
      <c r="AN1355" s="52"/>
      <c r="AO1355" s="52"/>
      <c r="AP1355" s="52"/>
      <c r="AQ1355" s="52"/>
      <c r="AR1355" s="52"/>
      <c r="AS1355" s="52"/>
      <c r="AT1355" s="52"/>
      <c r="AU1355" s="52"/>
      <c r="AV1355" s="52"/>
      <c r="AW1355" s="52"/>
    </row>
    <row r="1356" spans="1:49" x14ac:dyDescent="0.2">
      <c r="A1356" s="52"/>
      <c r="B1356" s="52"/>
      <c r="C1356" s="52"/>
      <c r="D1356" s="52"/>
      <c r="E1356" s="52"/>
      <c r="F1356" s="52"/>
      <c r="G1356" s="52"/>
      <c r="H1356" s="52"/>
      <c r="I1356" s="52"/>
      <c r="J1356" s="52"/>
      <c r="K1356" s="52"/>
      <c r="L1356" s="52"/>
      <c r="M1356" s="52"/>
      <c r="N1356" s="52"/>
      <c r="O1356" s="52"/>
      <c r="P1356" s="52"/>
      <c r="Q1356" s="52"/>
      <c r="R1356" s="52"/>
      <c r="S1356" s="52"/>
      <c r="T1356" s="52"/>
      <c r="U1356" s="52"/>
      <c r="V1356" s="52"/>
      <c r="W1356" s="52"/>
      <c r="X1356" s="52"/>
      <c r="Y1356" s="52"/>
      <c r="Z1356" s="52"/>
      <c r="AA1356" s="52"/>
      <c r="AB1356" s="52"/>
      <c r="AC1356" s="52"/>
      <c r="AD1356" s="52"/>
      <c r="AE1356" s="52"/>
      <c r="AF1356" s="52"/>
      <c r="AG1356" s="52"/>
      <c r="AH1356" s="52"/>
      <c r="AI1356" s="52"/>
      <c r="AJ1356" s="52"/>
      <c r="AK1356" s="52"/>
      <c r="AL1356" s="52"/>
      <c r="AM1356" s="52"/>
      <c r="AN1356" s="52"/>
      <c r="AO1356" s="52"/>
      <c r="AP1356" s="52"/>
      <c r="AQ1356" s="52"/>
      <c r="AR1356" s="52"/>
      <c r="AS1356" s="52"/>
      <c r="AT1356" s="52"/>
      <c r="AU1356" s="52"/>
      <c r="AV1356" s="52"/>
      <c r="AW1356" s="52"/>
    </row>
    <row r="1357" spans="1:49" x14ac:dyDescent="0.2">
      <c r="A1357" s="52"/>
      <c r="B1357" s="52"/>
      <c r="C1357" s="52"/>
      <c r="D1357" s="52"/>
      <c r="E1357" s="52"/>
      <c r="F1357" s="52"/>
      <c r="G1357" s="52"/>
      <c r="H1357" s="52"/>
      <c r="I1357" s="52"/>
      <c r="J1357" s="52"/>
      <c r="K1357" s="52"/>
      <c r="L1357" s="52"/>
      <c r="M1357" s="52"/>
      <c r="N1357" s="52"/>
      <c r="O1357" s="52"/>
      <c r="P1357" s="52"/>
      <c r="Q1357" s="52"/>
      <c r="R1357" s="52"/>
      <c r="S1357" s="52"/>
      <c r="T1357" s="52"/>
      <c r="U1357" s="52"/>
      <c r="V1357" s="52"/>
      <c r="W1357" s="52"/>
      <c r="X1357" s="52"/>
      <c r="Y1357" s="52"/>
      <c r="Z1357" s="52"/>
      <c r="AA1357" s="52"/>
      <c r="AB1357" s="52"/>
      <c r="AC1357" s="52"/>
      <c r="AD1357" s="52"/>
      <c r="AE1357" s="52"/>
      <c r="AF1357" s="52"/>
      <c r="AG1357" s="52"/>
      <c r="AH1357" s="52"/>
      <c r="AI1357" s="52"/>
      <c r="AJ1357" s="52"/>
      <c r="AK1357" s="52"/>
      <c r="AL1357" s="52"/>
      <c r="AM1357" s="52"/>
      <c r="AN1357" s="52"/>
      <c r="AO1357" s="52"/>
      <c r="AP1357" s="52"/>
      <c r="AQ1357" s="52"/>
      <c r="AR1357" s="52"/>
      <c r="AS1357" s="52"/>
      <c r="AT1357" s="52"/>
      <c r="AU1357" s="52"/>
      <c r="AV1357" s="52"/>
      <c r="AW1357" s="52"/>
    </row>
    <row r="1358" spans="1:49" x14ac:dyDescent="0.2">
      <c r="A1358" s="52"/>
      <c r="B1358" s="52"/>
      <c r="C1358" s="52"/>
      <c r="D1358" s="52"/>
      <c r="E1358" s="52"/>
      <c r="F1358" s="52"/>
      <c r="G1358" s="52"/>
      <c r="H1358" s="52"/>
      <c r="I1358" s="52"/>
      <c r="J1358" s="52"/>
      <c r="K1358" s="52"/>
      <c r="L1358" s="52"/>
      <c r="M1358" s="52"/>
      <c r="N1358" s="52"/>
      <c r="O1358" s="52"/>
      <c r="P1358" s="52"/>
      <c r="Q1358" s="52"/>
      <c r="R1358" s="52"/>
      <c r="S1358" s="52"/>
      <c r="T1358" s="52"/>
      <c r="U1358" s="52"/>
      <c r="V1358" s="52"/>
      <c r="W1358" s="52"/>
      <c r="X1358" s="52"/>
      <c r="Y1358" s="52"/>
      <c r="Z1358" s="52"/>
      <c r="AA1358" s="52"/>
      <c r="AB1358" s="52"/>
      <c r="AC1358" s="52"/>
      <c r="AD1358" s="52"/>
      <c r="AE1358" s="52"/>
      <c r="AF1358" s="52"/>
      <c r="AG1358" s="52"/>
      <c r="AH1358" s="52"/>
      <c r="AI1358" s="52"/>
      <c r="AJ1358" s="52"/>
      <c r="AK1358" s="52"/>
      <c r="AL1358" s="52"/>
      <c r="AM1358" s="52"/>
      <c r="AN1358" s="52"/>
      <c r="AO1358" s="52"/>
      <c r="AP1358" s="52"/>
      <c r="AQ1358" s="52"/>
      <c r="AR1358" s="52"/>
      <c r="AS1358" s="52"/>
      <c r="AT1358" s="52"/>
      <c r="AU1358" s="52"/>
      <c r="AV1358" s="52"/>
      <c r="AW1358" s="52"/>
    </row>
    <row r="1359" spans="1:49" x14ac:dyDescent="0.2">
      <c r="A1359" s="52"/>
      <c r="B1359" s="52"/>
      <c r="C1359" s="52"/>
      <c r="D1359" s="52"/>
      <c r="E1359" s="52"/>
      <c r="F1359" s="52"/>
      <c r="G1359" s="52"/>
      <c r="H1359" s="52"/>
      <c r="I1359" s="52"/>
      <c r="J1359" s="52"/>
      <c r="K1359" s="52"/>
      <c r="L1359" s="52"/>
      <c r="M1359" s="52"/>
      <c r="N1359" s="52"/>
      <c r="O1359" s="52"/>
      <c r="P1359" s="52"/>
      <c r="Q1359" s="52"/>
      <c r="R1359" s="52"/>
      <c r="S1359" s="52"/>
      <c r="T1359" s="52"/>
      <c r="U1359" s="52"/>
      <c r="V1359" s="52"/>
      <c r="W1359" s="52"/>
      <c r="X1359" s="52"/>
      <c r="Y1359" s="52"/>
      <c r="Z1359" s="52"/>
      <c r="AA1359" s="52"/>
      <c r="AB1359" s="52"/>
      <c r="AC1359" s="52"/>
      <c r="AD1359" s="52"/>
      <c r="AE1359" s="52"/>
      <c r="AF1359" s="52"/>
      <c r="AG1359" s="52"/>
      <c r="AH1359" s="52"/>
      <c r="AI1359" s="52"/>
      <c r="AJ1359" s="52"/>
      <c r="AK1359" s="52"/>
      <c r="AL1359" s="52"/>
      <c r="AM1359" s="52"/>
      <c r="AN1359" s="52"/>
      <c r="AO1359" s="52"/>
      <c r="AP1359" s="52"/>
      <c r="AQ1359" s="52"/>
      <c r="AR1359" s="52"/>
      <c r="AS1359" s="52"/>
      <c r="AT1359" s="52"/>
      <c r="AU1359" s="52"/>
      <c r="AV1359" s="52"/>
      <c r="AW1359" s="52"/>
    </row>
    <row r="1360" spans="1:49" x14ac:dyDescent="0.2">
      <c r="A1360" s="52"/>
      <c r="B1360" s="52"/>
      <c r="C1360" s="52"/>
      <c r="D1360" s="52"/>
      <c r="E1360" s="52"/>
      <c r="F1360" s="52"/>
      <c r="G1360" s="52"/>
      <c r="H1360" s="52"/>
      <c r="I1360" s="52"/>
      <c r="J1360" s="52"/>
      <c r="K1360" s="52"/>
      <c r="L1360" s="52"/>
      <c r="M1360" s="52"/>
      <c r="N1360" s="52"/>
      <c r="O1360" s="52"/>
      <c r="P1360" s="52"/>
      <c r="Q1360" s="52"/>
      <c r="R1360" s="52"/>
      <c r="S1360" s="52"/>
      <c r="T1360" s="52"/>
      <c r="U1360" s="52"/>
      <c r="V1360" s="52"/>
      <c r="W1360" s="52"/>
      <c r="X1360" s="52"/>
      <c r="Y1360" s="52"/>
      <c r="Z1360" s="52"/>
      <c r="AA1360" s="52"/>
      <c r="AB1360" s="52"/>
      <c r="AC1360" s="52"/>
      <c r="AD1360" s="52"/>
      <c r="AE1360" s="52"/>
      <c r="AF1360" s="52"/>
      <c r="AG1360" s="52"/>
      <c r="AH1360" s="52"/>
      <c r="AI1360" s="52"/>
      <c r="AJ1360" s="52"/>
      <c r="AK1360" s="52"/>
      <c r="AL1360" s="52"/>
      <c r="AM1360" s="52"/>
      <c r="AN1360" s="52"/>
      <c r="AO1360" s="52"/>
      <c r="AP1360" s="52"/>
      <c r="AQ1360" s="52"/>
      <c r="AR1360" s="52"/>
      <c r="AS1360" s="52"/>
      <c r="AT1360" s="52"/>
      <c r="AU1360" s="52"/>
      <c r="AV1360" s="52"/>
      <c r="AW1360" s="52"/>
    </row>
    <row r="1361" spans="1:49" x14ac:dyDescent="0.2">
      <c r="A1361" s="52"/>
      <c r="B1361" s="52"/>
      <c r="C1361" s="52"/>
      <c r="D1361" s="52"/>
      <c r="E1361" s="52"/>
      <c r="F1361" s="52"/>
      <c r="G1361" s="52"/>
      <c r="H1361" s="52"/>
      <c r="I1361" s="52"/>
      <c r="J1361" s="52"/>
      <c r="K1361" s="52"/>
      <c r="L1361" s="52"/>
      <c r="M1361" s="52"/>
      <c r="N1361" s="52"/>
      <c r="O1361" s="52"/>
      <c r="P1361" s="52"/>
      <c r="Q1361" s="52"/>
      <c r="R1361" s="52"/>
      <c r="S1361" s="52"/>
      <c r="T1361" s="52"/>
      <c r="U1361" s="52"/>
      <c r="V1361" s="52"/>
      <c r="W1361" s="52"/>
      <c r="X1361" s="52"/>
      <c r="Y1361" s="52"/>
      <c r="Z1361" s="52"/>
      <c r="AA1361" s="52"/>
      <c r="AB1361" s="52"/>
      <c r="AC1361" s="52"/>
      <c r="AD1361" s="52"/>
      <c r="AE1361" s="52"/>
      <c r="AF1361" s="52"/>
      <c r="AG1361" s="52"/>
      <c r="AH1361" s="52"/>
      <c r="AI1361" s="52"/>
      <c r="AJ1361" s="52"/>
      <c r="AK1361" s="52"/>
      <c r="AL1361" s="52"/>
      <c r="AM1361" s="52"/>
      <c r="AN1361" s="52"/>
      <c r="AO1361" s="52"/>
      <c r="AP1361" s="52"/>
      <c r="AQ1361" s="52"/>
      <c r="AR1361" s="52"/>
      <c r="AS1361" s="52"/>
      <c r="AT1361" s="52"/>
      <c r="AU1361" s="52"/>
      <c r="AV1361" s="52"/>
      <c r="AW1361" s="52"/>
    </row>
    <row r="1362" spans="1:49" x14ac:dyDescent="0.2">
      <c r="A1362" s="52"/>
      <c r="B1362" s="52"/>
      <c r="C1362" s="52"/>
      <c r="D1362" s="52"/>
      <c r="E1362" s="52"/>
      <c r="F1362" s="52"/>
      <c r="G1362" s="52"/>
      <c r="H1362" s="52"/>
      <c r="I1362" s="52"/>
      <c r="J1362" s="52"/>
      <c r="K1362" s="52"/>
      <c r="L1362" s="52"/>
      <c r="M1362" s="52"/>
      <c r="N1362" s="52"/>
      <c r="O1362" s="52"/>
      <c r="P1362" s="52"/>
      <c r="Q1362" s="52"/>
      <c r="R1362" s="52"/>
      <c r="S1362" s="52"/>
      <c r="T1362" s="52"/>
      <c r="U1362" s="52"/>
      <c r="V1362" s="52"/>
      <c r="W1362" s="52"/>
      <c r="X1362" s="52"/>
      <c r="Y1362" s="52"/>
      <c r="Z1362" s="52"/>
      <c r="AA1362" s="52"/>
      <c r="AB1362" s="52"/>
      <c r="AC1362" s="52"/>
      <c r="AD1362" s="52"/>
      <c r="AE1362" s="52"/>
      <c r="AF1362" s="52"/>
      <c r="AG1362" s="52"/>
      <c r="AH1362" s="52"/>
      <c r="AI1362" s="52"/>
      <c r="AJ1362" s="52"/>
      <c r="AK1362" s="52"/>
      <c r="AL1362" s="52"/>
      <c r="AM1362" s="52"/>
      <c r="AN1362" s="52"/>
      <c r="AO1362" s="52"/>
      <c r="AP1362" s="52"/>
      <c r="AQ1362" s="52"/>
      <c r="AR1362" s="52"/>
      <c r="AS1362" s="52"/>
      <c r="AT1362" s="52"/>
      <c r="AU1362" s="52"/>
      <c r="AV1362" s="52"/>
      <c r="AW1362" s="52"/>
    </row>
    <row r="1363" spans="1:49" x14ac:dyDescent="0.2">
      <c r="A1363" s="52"/>
      <c r="B1363" s="52"/>
      <c r="C1363" s="52"/>
      <c r="D1363" s="52"/>
      <c r="E1363" s="52"/>
      <c r="F1363" s="52"/>
      <c r="G1363" s="52"/>
      <c r="H1363" s="52"/>
      <c r="I1363" s="52"/>
      <c r="J1363" s="52"/>
      <c r="K1363" s="52"/>
      <c r="L1363" s="52"/>
      <c r="M1363" s="52"/>
      <c r="N1363" s="52"/>
      <c r="O1363" s="52"/>
      <c r="P1363" s="52"/>
      <c r="Q1363" s="52"/>
      <c r="R1363" s="52"/>
      <c r="S1363" s="52"/>
      <c r="T1363" s="52"/>
      <c r="U1363" s="52"/>
      <c r="V1363" s="52"/>
      <c r="W1363" s="52"/>
      <c r="X1363" s="52"/>
      <c r="Y1363" s="52"/>
      <c r="Z1363" s="52"/>
      <c r="AA1363" s="52"/>
      <c r="AB1363" s="52"/>
      <c r="AC1363" s="52"/>
      <c r="AD1363" s="52"/>
      <c r="AE1363" s="52"/>
      <c r="AF1363" s="52"/>
      <c r="AG1363" s="52"/>
      <c r="AH1363" s="52"/>
      <c r="AI1363" s="52"/>
      <c r="AJ1363" s="52"/>
      <c r="AK1363" s="52"/>
      <c r="AL1363" s="52"/>
      <c r="AM1363" s="52"/>
      <c r="AN1363" s="52"/>
      <c r="AO1363" s="52"/>
      <c r="AP1363" s="52"/>
      <c r="AQ1363" s="52"/>
      <c r="AR1363" s="52"/>
      <c r="AS1363" s="52"/>
      <c r="AT1363" s="52"/>
      <c r="AU1363" s="52"/>
      <c r="AV1363" s="52"/>
      <c r="AW1363" s="52"/>
    </row>
    <row r="1364" spans="1:49" x14ac:dyDescent="0.2">
      <c r="A1364" s="52"/>
      <c r="B1364" s="52"/>
      <c r="C1364" s="52"/>
      <c r="D1364" s="52"/>
      <c r="E1364" s="52"/>
      <c r="F1364" s="52"/>
      <c r="G1364" s="52"/>
      <c r="H1364" s="52"/>
      <c r="I1364" s="52"/>
      <c r="J1364" s="52"/>
      <c r="K1364" s="52"/>
      <c r="L1364" s="52"/>
      <c r="M1364" s="52"/>
      <c r="N1364" s="52"/>
      <c r="O1364" s="52"/>
      <c r="P1364" s="52"/>
      <c r="Q1364" s="52"/>
      <c r="R1364" s="52"/>
      <c r="S1364" s="52"/>
      <c r="T1364" s="52"/>
      <c r="U1364" s="52"/>
      <c r="V1364" s="52"/>
      <c r="W1364" s="52"/>
      <c r="X1364" s="52"/>
      <c r="Y1364" s="52"/>
      <c r="Z1364" s="52"/>
      <c r="AA1364" s="52"/>
      <c r="AB1364" s="52"/>
      <c r="AC1364" s="52"/>
      <c r="AD1364" s="52"/>
      <c r="AE1364" s="52"/>
      <c r="AF1364" s="52"/>
      <c r="AG1364" s="52"/>
      <c r="AH1364" s="52"/>
      <c r="AI1364" s="52"/>
      <c r="AJ1364" s="52"/>
      <c r="AK1364" s="52"/>
      <c r="AL1364" s="52"/>
      <c r="AM1364" s="52"/>
      <c r="AN1364" s="52"/>
      <c r="AO1364" s="52"/>
      <c r="AP1364" s="52"/>
      <c r="AQ1364" s="52"/>
      <c r="AR1364" s="52"/>
      <c r="AS1364" s="52"/>
      <c r="AT1364" s="52"/>
      <c r="AU1364" s="52"/>
      <c r="AV1364" s="52"/>
      <c r="AW1364" s="52"/>
    </row>
    <row r="1365" spans="1:49" x14ac:dyDescent="0.2">
      <c r="A1365" s="52"/>
      <c r="B1365" s="52"/>
      <c r="C1365" s="52"/>
      <c r="D1365" s="52"/>
      <c r="E1365" s="52"/>
      <c r="F1365" s="52"/>
      <c r="G1365" s="52"/>
      <c r="H1365" s="52"/>
      <c r="I1365" s="52"/>
      <c r="J1365" s="52"/>
      <c r="K1365" s="52"/>
      <c r="L1365" s="52"/>
      <c r="M1365" s="52"/>
      <c r="N1365" s="52"/>
      <c r="O1365" s="52"/>
      <c r="P1365" s="52"/>
      <c r="Q1365" s="52"/>
      <c r="R1365" s="52"/>
      <c r="S1365" s="52"/>
      <c r="T1365" s="52"/>
      <c r="U1365" s="52"/>
      <c r="V1365" s="52"/>
      <c r="W1365" s="52"/>
      <c r="X1365" s="52"/>
      <c r="Y1365" s="52"/>
      <c r="Z1365" s="52"/>
      <c r="AA1365" s="52"/>
      <c r="AB1365" s="52"/>
      <c r="AC1365" s="52"/>
      <c r="AD1365" s="52"/>
      <c r="AE1365" s="52"/>
      <c r="AF1365" s="52"/>
      <c r="AG1365" s="52"/>
      <c r="AH1365" s="52"/>
      <c r="AI1365" s="52"/>
      <c r="AJ1365" s="52"/>
      <c r="AK1365" s="52"/>
      <c r="AL1365" s="52"/>
      <c r="AM1365" s="52"/>
      <c r="AN1365" s="52"/>
      <c r="AO1365" s="52"/>
      <c r="AP1365" s="52"/>
      <c r="AQ1365" s="52"/>
      <c r="AR1365" s="52"/>
      <c r="AS1365" s="52"/>
      <c r="AT1365" s="52"/>
      <c r="AU1365" s="52"/>
      <c r="AV1365" s="52"/>
      <c r="AW1365" s="52"/>
    </row>
    <row r="1366" spans="1:49" x14ac:dyDescent="0.2">
      <c r="A1366" s="52"/>
      <c r="B1366" s="52"/>
      <c r="C1366" s="52"/>
      <c r="D1366" s="52"/>
      <c r="E1366" s="52"/>
      <c r="F1366" s="52"/>
      <c r="G1366" s="52"/>
      <c r="H1366" s="52"/>
      <c r="I1366" s="52"/>
      <c r="J1366" s="52"/>
      <c r="K1366" s="52"/>
      <c r="L1366" s="52"/>
      <c r="M1366" s="52"/>
      <c r="N1366" s="52"/>
      <c r="O1366" s="52"/>
      <c r="P1366" s="52"/>
      <c r="Q1366" s="52"/>
      <c r="R1366" s="52"/>
      <c r="S1366" s="52"/>
      <c r="T1366" s="52"/>
      <c r="U1366" s="52"/>
      <c r="V1366" s="52"/>
      <c r="W1366" s="52"/>
      <c r="X1366" s="52"/>
      <c r="Y1366" s="52"/>
      <c r="Z1366" s="52"/>
      <c r="AA1366" s="52"/>
      <c r="AB1366" s="52"/>
      <c r="AC1366" s="52"/>
      <c r="AD1366" s="52"/>
      <c r="AE1366" s="52"/>
      <c r="AF1366" s="52"/>
      <c r="AG1366" s="52"/>
      <c r="AH1366" s="52"/>
      <c r="AI1366" s="52"/>
      <c r="AJ1366" s="52"/>
      <c r="AK1366" s="52"/>
      <c r="AL1366" s="52"/>
      <c r="AM1366" s="52"/>
      <c r="AN1366" s="52"/>
      <c r="AO1366" s="52"/>
      <c r="AP1366" s="52"/>
      <c r="AQ1366" s="52"/>
      <c r="AR1366" s="52"/>
      <c r="AS1366" s="52"/>
      <c r="AT1366" s="52"/>
      <c r="AU1366" s="52"/>
      <c r="AV1366" s="52"/>
      <c r="AW1366" s="52"/>
    </row>
    <row r="1367" spans="1:49" x14ac:dyDescent="0.2">
      <c r="A1367" s="52"/>
      <c r="B1367" s="52"/>
      <c r="C1367" s="52"/>
      <c r="D1367" s="52"/>
      <c r="E1367" s="52"/>
      <c r="F1367" s="52"/>
      <c r="G1367" s="52"/>
      <c r="H1367" s="52"/>
      <c r="I1367" s="52"/>
      <c r="J1367" s="52"/>
      <c r="K1367" s="52"/>
      <c r="L1367" s="52"/>
      <c r="M1367" s="52"/>
      <c r="N1367" s="52"/>
      <c r="O1367" s="52"/>
      <c r="P1367" s="52"/>
      <c r="Q1367" s="52"/>
      <c r="R1367" s="52"/>
      <c r="S1367" s="52"/>
      <c r="T1367" s="52"/>
      <c r="U1367" s="52"/>
      <c r="V1367" s="52"/>
      <c r="W1367" s="52"/>
      <c r="X1367" s="52"/>
      <c r="Y1367" s="52"/>
      <c r="Z1367" s="52"/>
      <c r="AA1367" s="52"/>
      <c r="AB1367" s="52"/>
      <c r="AC1367" s="52"/>
      <c r="AD1367" s="52"/>
      <c r="AE1367" s="52"/>
      <c r="AF1367" s="52"/>
      <c r="AG1367" s="52"/>
      <c r="AH1367" s="52"/>
      <c r="AI1367" s="52"/>
      <c r="AJ1367" s="52"/>
      <c r="AK1367" s="52"/>
      <c r="AL1367" s="52"/>
      <c r="AM1367" s="52"/>
      <c r="AN1367" s="52"/>
      <c r="AO1367" s="52"/>
      <c r="AP1367" s="52"/>
      <c r="AQ1367" s="52"/>
      <c r="AR1367" s="52"/>
      <c r="AS1367" s="52"/>
      <c r="AT1367" s="52"/>
      <c r="AU1367" s="52"/>
      <c r="AV1367" s="52"/>
      <c r="AW1367" s="52"/>
    </row>
    <row r="1368" spans="1:49" x14ac:dyDescent="0.2">
      <c r="A1368" s="52"/>
      <c r="B1368" s="52"/>
      <c r="C1368" s="52"/>
      <c r="D1368" s="52"/>
      <c r="E1368" s="52"/>
      <c r="F1368" s="52"/>
      <c r="G1368" s="52"/>
      <c r="H1368" s="52"/>
      <c r="I1368" s="52"/>
      <c r="J1368" s="52"/>
      <c r="K1368" s="52"/>
      <c r="L1368" s="52"/>
      <c r="M1368" s="52"/>
      <c r="N1368" s="52"/>
      <c r="O1368" s="52"/>
      <c r="P1368" s="52"/>
      <c r="Q1368" s="52"/>
      <c r="R1368" s="52"/>
      <c r="S1368" s="52"/>
      <c r="T1368" s="52"/>
      <c r="U1368" s="52"/>
      <c r="V1368" s="52"/>
      <c r="W1368" s="52"/>
      <c r="X1368" s="52"/>
      <c r="Y1368" s="52"/>
      <c r="Z1368" s="52"/>
      <c r="AA1368" s="52"/>
      <c r="AB1368" s="52"/>
      <c r="AC1368" s="52"/>
      <c r="AD1368" s="52"/>
      <c r="AE1368" s="52"/>
      <c r="AF1368" s="52"/>
      <c r="AG1368" s="52"/>
      <c r="AH1368" s="52"/>
      <c r="AI1368" s="52"/>
      <c r="AJ1368" s="52"/>
      <c r="AK1368" s="52"/>
      <c r="AL1368" s="52"/>
      <c r="AM1368" s="52"/>
      <c r="AN1368" s="52"/>
      <c r="AO1368" s="52"/>
      <c r="AP1368" s="52"/>
      <c r="AQ1368" s="52"/>
      <c r="AR1368" s="52"/>
      <c r="AS1368" s="52"/>
      <c r="AT1368" s="52"/>
      <c r="AU1368" s="52"/>
      <c r="AV1368" s="52"/>
      <c r="AW1368" s="52"/>
    </row>
    <row r="1369" spans="1:49" x14ac:dyDescent="0.2">
      <c r="A1369" s="52"/>
      <c r="B1369" s="52"/>
      <c r="C1369" s="52"/>
      <c r="D1369" s="52"/>
      <c r="E1369" s="52"/>
      <c r="F1369" s="52"/>
      <c r="G1369" s="52"/>
      <c r="H1369" s="52"/>
      <c r="I1369" s="52"/>
      <c r="J1369" s="52"/>
      <c r="K1369" s="52"/>
      <c r="L1369" s="52"/>
      <c r="M1369" s="52"/>
      <c r="N1369" s="52"/>
      <c r="O1369" s="52"/>
      <c r="P1369" s="52"/>
      <c r="Q1369" s="52"/>
      <c r="R1369" s="52"/>
      <c r="S1369" s="52"/>
      <c r="T1369" s="52"/>
      <c r="U1369" s="52"/>
      <c r="V1369" s="52"/>
      <c r="W1369" s="52"/>
      <c r="X1369" s="52"/>
      <c r="Y1369" s="52"/>
      <c r="Z1369" s="52"/>
      <c r="AA1369" s="52"/>
      <c r="AB1369" s="52"/>
      <c r="AC1369" s="52"/>
      <c r="AD1369" s="52"/>
      <c r="AE1369" s="52"/>
      <c r="AF1369" s="52"/>
      <c r="AG1369" s="52"/>
      <c r="AH1369" s="52"/>
      <c r="AI1369" s="52"/>
      <c r="AJ1369" s="52"/>
      <c r="AK1369" s="52"/>
      <c r="AL1369" s="52"/>
      <c r="AM1369" s="52"/>
      <c r="AN1369" s="52"/>
      <c r="AO1369" s="52"/>
      <c r="AP1369" s="52"/>
      <c r="AQ1369" s="52"/>
      <c r="AR1369" s="52"/>
      <c r="AS1369" s="52"/>
      <c r="AT1369" s="52"/>
      <c r="AU1369" s="52"/>
      <c r="AV1369" s="52"/>
      <c r="AW1369" s="52"/>
    </row>
    <row r="1370" spans="1:49" x14ac:dyDescent="0.2">
      <c r="A1370" s="52"/>
      <c r="B1370" s="52"/>
      <c r="C1370" s="52"/>
      <c r="D1370" s="52"/>
      <c r="E1370" s="52"/>
      <c r="F1370" s="52"/>
      <c r="G1370" s="52"/>
      <c r="H1370" s="52"/>
      <c r="I1370" s="52"/>
      <c r="J1370" s="52"/>
      <c r="K1370" s="52"/>
      <c r="L1370" s="52"/>
      <c r="M1370" s="52"/>
      <c r="N1370" s="52"/>
      <c r="O1370" s="52"/>
      <c r="P1370" s="52"/>
      <c r="Q1370" s="52"/>
      <c r="R1370" s="52"/>
      <c r="S1370" s="52"/>
      <c r="T1370" s="52"/>
      <c r="U1370" s="52"/>
      <c r="V1370" s="52"/>
      <c r="W1370" s="52"/>
      <c r="X1370" s="52"/>
      <c r="Y1370" s="52"/>
      <c r="Z1370" s="52"/>
      <c r="AA1370" s="52"/>
      <c r="AB1370" s="52"/>
      <c r="AC1370" s="52"/>
      <c r="AD1370" s="52"/>
      <c r="AE1370" s="52"/>
      <c r="AF1370" s="52"/>
      <c r="AG1370" s="52"/>
      <c r="AH1370" s="52"/>
      <c r="AI1370" s="52"/>
      <c r="AJ1370" s="52"/>
      <c r="AK1370" s="52"/>
      <c r="AL1370" s="52"/>
      <c r="AM1370" s="52"/>
      <c r="AN1370" s="52"/>
      <c r="AO1370" s="52"/>
      <c r="AP1370" s="52"/>
      <c r="AQ1370" s="52"/>
      <c r="AR1370" s="52"/>
      <c r="AS1370" s="52"/>
      <c r="AT1370" s="52"/>
      <c r="AU1370" s="52"/>
      <c r="AV1370" s="52"/>
      <c r="AW1370" s="52"/>
    </row>
    <row r="1371" spans="1:49" x14ac:dyDescent="0.2">
      <c r="A1371" s="52"/>
      <c r="B1371" s="52"/>
      <c r="C1371" s="52"/>
      <c r="D1371" s="52"/>
      <c r="E1371" s="52"/>
      <c r="F1371" s="52"/>
      <c r="G1371" s="52"/>
      <c r="H1371" s="52"/>
      <c r="I1371" s="52"/>
      <c r="J1371" s="52"/>
      <c r="K1371" s="52"/>
      <c r="L1371" s="52"/>
      <c r="M1371" s="52"/>
      <c r="N1371" s="52"/>
      <c r="O1371" s="52"/>
      <c r="P1371" s="52"/>
      <c r="Q1371" s="52"/>
      <c r="R1371" s="52"/>
      <c r="S1371" s="52"/>
      <c r="T1371" s="52"/>
      <c r="U1371" s="52"/>
      <c r="V1371" s="52"/>
      <c r="W1371" s="52"/>
      <c r="X1371" s="52"/>
      <c r="Y1371" s="52"/>
      <c r="Z1371" s="52"/>
      <c r="AA1371" s="52"/>
      <c r="AB1371" s="52"/>
      <c r="AC1371" s="52"/>
      <c r="AD1371" s="52"/>
      <c r="AE1371" s="52"/>
      <c r="AF1371" s="52"/>
      <c r="AG1371" s="52"/>
      <c r="AH1371" s="52"/>
      <c r="AI1371" s="52"/>
      <c r="AJ1371" s="52"/>
      <c r="AK1371" s="52"/>
      <c r="AL1371" s="52"/>
      <c r="AM1371" s="52"/>
      <c r="AN1371" s="52"/>
      <c r="AO1371" s="52"/>
      <c r="AP1371" s="52"/>
      <c r="AQ1371" s="52"/>
      <c r="AR1371" s="52"/>
      <c r="AS1371" s="52"/>
      <c r="AT1371" s="52"/>
      <c r="AU1371" s="52"/>
      <c r="AV1371" s="52"/>
      <c r="AW1371" s="52"/>
    </row>
    <row r="1372" spans="1:49" x14ac:dyDescent="0.2">
      <c r="A1372" s="52"/>
      <c r="B1372" s="52"/>
      <c r="C1372" s="52"/>
      <c r="D1372" s="52"/>
      <c r="E1372" s="52"/>
      <c r="F1372" s="52"/>
      <c r="G1372" s="52"/>
      <c r="H1372" s="52"/>
      <c r="I1372" s="52"/>
      <c r="J1372" s="52"/>
      <c r="K1372" s="52"/>
      <c r="L1372" s="52"/>
      <c r="M1372" s="52"/>
      <c r="N1372" s="52"/>
      <c r="O1372" s="52"/>
      <c r="P1372" s="52"/>
      <c r="Q1372" s="52"/>
      <c r="R1372" s="52"/>
      <c r="S1372" s="52"/>
      <c r="T1372" s="52"/>
      <c r="U1372" s="52"/>
      <c r="V1372" s="52"/>
      <c r="W1372" s="52"/>
      <c r="X1372" s="52"/>
      <c r="Y1372" s="52"/>
      <c r="Z1372" s="52"/>
      <c r="AA1372" s="52"/>
      <c r="AB1372" s="52"/>
      <c r="AC1372" s="52"/>
      <c r="AD1372" s="52"/>
      <c r="AE1372" s="52"/>
      <c r="AF1372" s="52"/>
      <c r="AG1372" s="52"/>
      <c r="AH1372" s="52"/>
      <c r="AI1372" s="52"/>
      <c r="AJ1372" s="52"/>
      <c r="AK1372" s="52"/>
      <c r="AL1372" s="52"/>
      <c r="AM1372" s="52"/>
      <c r="AN1372" s="52"/>
      <c r="AO1372" s="52"/>
      <c r="AP1372" s="52"/>
      <c r="AQ1372" s="52"/>
      <c r="AR1372" s="52"/>
      <c r="AS1372" s="52"/>
      <c r="AT1372" s="52"/>
      <c r="AU1372" s="52"/>
      <c r="AV1372" s="52"/>
      <c r="AW1372" s="52"/>
    </row>
    <row r="1373" spans="1:49" x14ac:dyDescent="0.2">
      <c r="A1373" s="52"/>
      <c r="B1373" s="52"/>
      <c r="C1373" s="52"/>
      <c r="D1373" s="52"/>
      <c r="E1373" s="52"/>
      <c r="F1373" s="52"/>
      <c r="G1373" s="52"/>
      <c r="H1373" s="52"/>
      <c r="I1373" s="52"/>
      <c r="J1373" s="52"/>
      <c r="K1373" s="52"/>
      <c r="L1373" s="52"/>
      <c r="M1373" s="52"/>
      <c r="N1373" s="52"/>
      <c r="O1373" s="52"/>
      <c r="P1373" s="52"/>
      <c r="Q1373" s="52"/>
      <c r="R1373" s="52"/>
      <c r="S1373" s="52"/>
      <c r="T1373" s="52"/>
      <c r="U1373" s="52"/>
      <c r="V1373" s="52"/>
      <c r="W1373" s="52"/>
      <c r="X1373" s="52"/>
      <c r="Y1373" s="52"/>
      <c r="Z1373" s="52"/>
      <c r="AA1373" s="52"/>
      <c r="AB1373" s="52"/>
      <c r="AC1373" s="52"/>
      <c r="AD1373" s="52"/>
      <c r="AE1373" s="52"/>
      <c r="AF1373" s="52"/>
      <c r="AG1373" s="52"/>
      <c r="AH1373" s="52"/>
      <c r="AI1373" s="52"/>
      <c r="AJ1373" s="52"/>
      <c r="AK1373" s="52"/>
      <c r="AL1373" s="52"/>
      <c r="AM1373" s="52"/>
      <c r="AN1373" s="52"/>
      <c r="AO1373" s="52"/>
      <c r="AP1373" s="52"/>
      <c r="AQ1373" s="52"/>
      <c r="AR1373" s="52"/>
      <c r="AS1373" s="52"/>
      <c r="AT1373" s="52"/>
      <c r="AU1373" s="52"/>
      <c r="AV1373" s="52"/>
      <c r="AW1373" s="52"/>
    </row>
    <row r="1374" spans="1:49" x14ac:dyDescent="0.2">
      <c r="A1374" s="52"/>
      <c r="B1374" s="52"/>
      <c r="C1374" s="52"/>
      <c r="D1374" s="52"/>
      <c r="E1374" s="52"/>
      <c r="F1374" s="52"/>
      <c r="G1374" s="52"/>
      <c r="H1374" s="52"/>
      <c r="I1374" s="52"/>
      <c r="J1374" s="52"/>
      <c r="K1374" s="52"/>
      <c r="L1374" s="52"/>
      <c r="M1374" s="52"/>
      <c r="N1374" s="52"/>
      <c r="O1374" s="52"/>
      <c r="P1374" s="52"/>
      <c r="Q1374" s="52"/>
      <c r="R1374" s="52"/>
      <c r="S1374" s="52"/>
      <c r="T1374" s="52"/>
      <c r="U1374" s="52"/>
      <c r="V1374" s="52"/>
      <c r="W1374" s="52"/>
      <c r="X1374" s="52"/>
      <c r="Y1374" s="52"/>
      <c r="Z1374" s="52"/>
      <c r="AA1374" s="52"/>
      <c r="AB1374" s="52"/>
      <c r="AC1374" s="52"/>
      <c r="AD1374" s="52"/>
      <c r="AE1374" s="52"/>
      <c r="AF1374" s="52"/>
      <c r="AG1374" s="52"/>
      <c r="AH1374" s="52"/>
      <c r="AI1374" s="52"/>
      <c r="AJ1374" s="52"/>
      <c r="AK1374" s="52"/>
      <c r="AL1374" s="52"/>
      <c r="AM1374" s="52"/>
      <c r="AN1374" s="52"/>
      <c r="AO1374" s="52"/>
      <c r="AP1374" s="52"/>
      <c r="AQ1374" s="52"/>
      <c r="AR1374" s="52"/>
      <c r="AS1374" s="52"/>
      <c r="AT1374" s="52"/>
      <c r="AU1374" s="52"/>
      <c r="AV1374" s="52"/>
      <c r="AW1374" s="52"/>
    </row>
    <row r="1375" spans="1:49" x14ac:dyDescent="0.2">
      <c r="A1375" s="52"/>
      <c r="B1375" s="52"/>
      <c r="C1375" s="52"/>
      <c r="D1375" s="52"/>
      <c r="E1375" s="52"/>
      <c r="F1375" s="52"/>
      <c r="G1375" s="52"/>
      <c r="H1375" s="52"/>
      <c r="I1375" s="52"/>
      <c r="J1375" s="52"/>
      <c r="K1375" s="52"/>
      <c r="L1375" s="52"/>
      <c r="M1375" s="52"/>
      <c r="N1375" s="52"/>
      <c r="O1375" s="52"/>
      <c r="P1375" s="52"/>
      <c r="Q1375" s="52"/>
      <c r="R1375" s="52"/>
      <c r="S1375" s="52"/>
      <c r="T1375" s="52"/>
      <c r="U1375" s="52"/>
      <c r="V1375" s="52"/>
      <c r="W1375" s="52"/>
      <c r="X1375" s="52"/>
      <c r="Y1375" s="52"/>
      <c r="Z1375" s="52"/>
      <c r="AA1375" s="52"/>
      <c r="AB1375" s="52"/>
      <c r="AC1375" s="52"/>
      <c r="AD1375" s="52"/>
      <c r="AE1375" s="52"/>
      <c r="AF1375" s="52"/>
      <c r="AG1375" s="52"/>
      <c r="AH1375" s="52"/>
      <c r="AI1375" s="52"/>
      <c r="AJ1375" s="52"/>
      <c r="AK1375" s="52"/>
      <c r="AL1375" s="52"/>
      <c r="AM1375" s="52"/>
      <c r="AN1375" s="52"/>
      <c r="AO1375" s="52"/>
      <c r="AP1375" s="52"/>
      <c r="AQ1375" s="52"/>
      <c r="AR1375" s="52"/>
      <c r="AS1375" s="52"/>
      <c r="AT1375" s="52"/>
      <c r="AU1375" s="52"/>
      <c r="AV1375" s="52"/>
      <c r="AW1375" s="52"/>
    </row>
    <row r="1376" spans="1:49" x14ac:dyDescent="0.2">
      <c r="A1376" s="52"/>
      <c r="B1376" s="52"/>
      <c r="C1376" s="52"/>
      <c r="D1376" s="52"/>
      <c r="E1376" s="52"/>
      <c r="F1376" s="52"/>
      <c r="G1376" s="52"/>
      <c r="H1376" s="52"/>
      <c r="I1376" s="52"/>
      <c r="J1376" s="52"/>
      <c r="K1376" s="52"/>
      <c r="L1376" s="52"/>
      <c r="M1376" s="52"/>
      <c r="N1376" s="52"/>
      <c r="O1376" s="52"/>
      <c r="P1376" s="52"/>
      <c r="Q1376" s="52"/>
      <c r="R1376" s="52"/>
      <c r="S1376" s="52"/>
      <c r="T1376" s="52"/>
      <c r="U1376" s="52"/>
      <c r="V1376" s="52"/>
      <c r="W1376" s="52"/>
      <c r="X1376" s="52"/>
      <c r="Y1376" s="52"/>
      <c r="Z1376" s="52"/>
      <c r="AA1376" s="52"/>
      <c r="AB1376" s="52"/>
      <c r="AC1376" s="52"/>
      <c r="AD1376" s="52"/>
      <c r="AE1376" s="52"/>
      <c r="AF1376" s="52"/>
      <c r="AG1376" s="52"/>
      <c r="AH1376" s="52"/>
      <c r="AI1376" s="52"/>
      <c r="AJ1376" s="52"/>
      <c r="AK1376" s="52"/>
      <c r="AL1376" s="52"/>
      <c r="AM1376" s="52"/>
      <c r="AN1376" s="52"/>
      <c r="AO1376" s="52"/>
      <c r="AP1376" s="52"/>
      <c r="AQ1376" s="52"/>
      <c r="AR1376" s="52"/>
      <c r="AS1376" s="52"/>
      <c r="AT1376" s="52"/>
      <c r="AU1376" s="52"/>
      <c r="AV1376" s="52"/>
      <c r="AW1376" s="52"/>
    </row>
    <row r="1377" spans="1:49" x14ac:dyDescent="0.2">
      <c r="A1377" s="52"/>
      <c r="B1377" s="52"/>
      <c r="C1377" s="52"/>
      <c r="D1377" s="52"/>
      <c r="E1377" s="52"/>
      <c r="F1377" s="52"/>
      <c r="G1377" s="52"/>
      <c r="H1377" s="52"/>
      <c r="I1377" s="52"/>
      <c r="J1377" s="52"/>
      <c r="K1377" s="52"/>
      <c r="L1377" s="52"/>
      <c r="M1377" s="52"/>
      <c r="N1377" s="52"/>
      <c r="O1377" s="52"/>
      <c r="P1377" s="52"/>
      <c r="Q1377" s="52"/>
      <c r="R1377" s="52"/>
      <c r="S1377" s="52"/>
      <c r="T1377" s="52"/>
      <c r="U1377" s="52"/>
      <c r="V1377" s="52"/>
      <c r="W1377" s="52"/>
      <c r="X1377" s="52"/>
      <c r="Y1377" s="52"/>
      <c r="Z1377" s="52"/>
      <c r="AA1377" s="52"/>
      <c r="AB1377" s="52"/>
      <c r="AC1377" s="52"/>
      <c r="AD1377" s="52"/>
      <c r="AE1377" s="52"/>
      <c r="AF1377" s="52"/>
      <c r="AG1377" s="52"/>
      <c r="AH1377" s="52"/>
      <c r="AI1377" s="52"/>
      <c r="AJ1377" s="52"/>
      <c r="AK1377" s="52"/>
      <c r="AL1377" s="52"/>
      <c r="AM1377" s="52"/>
      <c r="AN1377" s="52"/>
      <c r="AO1377" s="52"/>
      <c r="AP1377" s="52"/>
      <c r="AQ1377" s="52"/>
      <c r="AR1377" s="52"/>
      <c r="AS1377" s="52"/>
      <c r="AT1377" s="52"/>
      <c r="AU1377" s="52"/>
      <c r="AV1377" s="52"/>
      <c r="AW1377" s="52"/>
    </row>
    <row r="1378" spans="1:49" x14ac:dyDescent="0.2">
      <c r="A1378" s="52"/>
      <c r="B1378" s="52"/>
      <c r="C1378" s="52"/>
      <c r="D1378" s="52"/>
      <c r="E1378" s="52"/>
      <c r="F1378" s="52"/>
      <c r="G1378" s="52"/>
      <c r="H1378" s="52"/>
      <c r="I1378" s="52"/>
      <c r="J1378" s="52"/>
      <c r="K1378" s="52"/>
      <c r="L1378" s="52"/>
      <c r="M1378" s="52"/>
      <c r="N1378" s="52"/>
      <c r="O1378" s="52"/>
      <c r="P1378" s="52"/>
      <c r="Q1378" s="52"/>
      <c r="R1378" s="52"/>
      <c r="S1378" s="52"/>
      <c r="T1378" s="52"/>
      <c r="U1378" s="52"/>
      <c r="V1378" s="52"/>
      <c r="W1378" s="52"/>
      <c r="X1378" s="52"/>
      <c r="Y1378" s="52"/>
      <c r="Z1378" s="52"/>
      <c r="AA1378" s="52"/>
      <c r="AB1378" s="52"/>
      <c r="AC1378" s="52"/>
      <c r="AD1378" s="52"/>
      <c r="AE1378" s="52"/>
      <c r="AF1378" s="52"/>
      <c r="AG1378" s="52"/>
      <c r="AH1378" s="52"/>
      <c r="AI1378" s="52"/>
      <c r="AJ1378" s="52"/>
      <c r="AK1378" s="52"/>
      <c r="AL1378" s="52"/>
      <c r="AM1378" s="52"/>
      <c r="AN1378" s="52"/>
      <c r="AO1378" s="52"/>
      <c r="AP1378" s="52"/>
      <c r="AQ1378" s="52"/>
      <c r="AR1378" s="52"/>
      <c r="AS1378" s="52"/>
      <c r="AT1378" s="52"/>
      <c r="AU1378" s="52"/>
      <c r="AV1378" s="52"/>
      <c r="AW1378" s="52"/>
    </row>
    <row r="1379" spans="1:49" x14ac:dyDescent="0.2">
      <c r="A1379" s="52"/>
      <c r="B1379" s="52"/>
      <c r="C1379" s="52"/>
      <c r="D1379" s="52"/>
      <c r="E1379" s="52"/>
      <c r="F1379" s="52"/>
      <c r="G1379" s="52"/>
      <c r="H1379" s="52"/>
      <c r="I1379" s="52"/>
      <c r="J1379" s="52"/>
      <c r="K1379" s="52"/>
      <c r="L1379" s="52"/>
      <c r="M1379" s="52"/>
      <c r="N1379" s="52"/>
      <c r="O1379" s="52"/>
      <c r="P1379" s="52"/>
      <c r="Q1379" s="52"/>
      <c r="R1379" s="52"/>
      <c r="S1379" s="52"/>
      <c r="T1379" s="52"/>
      <c r="U1379" s="52"/>
      <c r="V1379" s="52"/>
      <c r="W1379" s="52"/>
      <c r="X1379" s="52"/>
      <c r="Y1379" s="52"/>
      <c r="Z1379" s="52"/>
      <c r="AA1379" s="52"/>
      <c r="AB1379" s="52"/>
      <c r="AC1379" s="52"/>
      <c r="AD1379" s="52"/>
      <c r="AE1379" s="52"/>
      <c r="AF1379" s="52"/>
      <c r="AG1379" s="52"/>
      <c r="AH1379" s="52"/>
      <c r="AI1379" s="52"/>
      <c r="AJ1379" s="52"/>
      <c r="AK1379" s="52"/>
      <c r="AL1379" s="52"/>
      <c r="AM1379" s="52"/>
      <c r="AN1379" s="52"/>
      <c r="AO1379" s="52"/>
      <c r="AP1379" s="52"/>
      <c r="AQ1379" s="52"/>
      <c r="AR1379" s="52"/>
      <c r="AS1379" s="52"/>
      <c r="AT1379" s="52"/>
      <c r="AU1379" s="52"/>
      <c r="AV1379" s="52"/>
      <c r="AW1379" s="52"/>
    </row>
    <row r="1380" spans="1:49" x14ac:dyDescent="0.2">
      <c r="A1380" s="52"/>
      <c r="B1380" s="52"/>
      <c r="C1380" s="52"/>
      <c r="D1380" s="52"/>
      <c r="E1380" s="52"/>
      <c r="F1380" s="52"/>
      <c r="G1380" s="52"/>
      <c r="H1380" s="52"/>
      <c r="I1380" s="52"/>
      <c r="J1380" s="52"/>
      <c r="K1380" s="52"/>
      <c r="L1380" s="52"/>
      <c r="M1380" s="52"/>
      <c r="N1380" s="52"/>
      <c r="O1380" s="52"/>
      <c r="P1380" s="52"/>
      <c r="Q1380" s="52"/>
      <c r="R1380" s="52"/>
      <c r="S1380" s="52"/>
      <c r="T1380" s="52"/>
      <c r="U1380" s="52"/>
      <c r="V1380" s="52"/>
      <c r="W1380" s="52"/>
      <c r="X1380" s="52"/>
      <c r="Y1380" s="52"/>
      <c r="Z1380" s="52"/>
      <c r="AA1380" s="52"/>
      <c r="AB1380" s="52"/>
      <c r="AC1380" s="52"/>
      <c r="AD1380" s="52"/>
      <c r="AE1380" s="52"/>
      <c r="AF1380" s="52"/>
      <c r="AG1380" s="52"/>
      <c r="AH1380" s="52"/>
      <c r="AI1380" s="52"/>
      <c r="AJ1380" s="52"/>
      <c r="AK1380" s="52"/>
      <c r="AL1380" s="52"/>
      <c r="AM1380" s="52"/>
      <c r="AN1380" s="52"/>
      <c r="AO1380" s="52"/>
      <c r="AP1380" s="52"/>
      <c r="AQ1380" s="52"/>
      <c r="AR1380" s="52"/>
      <c r="AS1380" s="52"/>
      <c r="AT1380" s="52"/>
      <c r="AU1380" s="52"/>
      <c r="AV1380" s="52"/>
      <c r="AW1380" s="52"/>
    </row>
    <row r="1381" spans="1:49" x14ac:dyDescent="0.2">
      <c r="A1381" s="52"/>
      <c r="B1381" s="52"/>
      <c r="C1381" s="52"/>
      <c r="D1381" s="52"/>
      <c r="E1381" s="52"/>
      <c r="F1381" s="52"/>
      <c r="G1381" s="52"/>
      <c r="H1381" s="52"/>
      <c r="I1381" s="52"/>
      <c r="J1381" s="52"/>
      <c r="K1381" s="52"/>
      <c r="L1381" s="52"/>
      <c r="M1381" s="52"/>
      <c r="N1381" s="52"/>
      <c r="O1381" s="52"/>
      <c r="P1381" s="52"/>
      <c r="Q1381" s="52"/>
      <c r="R1381" s="52"/>
      <c r="S1381" s="52"/>
      <c r="T1381" s="52"/>
      <c r="U1381" s="52"/>
      <c r="V1381" s="52"/>
      <c r="W1381" s="52"/>
      <c r="X1381" s="52"/>
      <c r="Y1381" s="52"/>
      <c r="Z1381" s="52"/>
      <c r="AA1381" s="52"/>
      <c r="AB1381" s="52"/>
      <c r="AC1381" s="52"/>
      <c r="AD1381" s="52"/>
      <c r="AE1381" s="52"/>
      <c r="AF1381" s="52"/>
      <c r="AG1381" s="52"/>
      <c r="AH1381" s="52"/>
      <c r="AI1381" s="52"/>
      <c r="AJ1381" s="52"/>
      <c r="AK1381" s="52"/>
      <c r="AL1381" s="52"/>
      <c r="AM1381" s="52"/>
      <c r="AN1381" s="52"/>
      <c r="AO1381" s="52"/>
      <c r="AP1381" s="52"/>
      <c r="AQ1381" s="52"/>
      <c r="AR1381" s="52"/>
      <c r="AS1381" s="52"/>
      <c r="AT1381" s="52"/>
      <c r="AU1381" s="52"/>
      <c r="AV1381" s="52"/>
      <c r="AW1381" s="52"/>
    </row>
    <row r="1382" spans="1:49" x14ac:dyDescent="0.2">
      <c r="A1382" s="52"/>
      <c r="B1382" s="52"/>
      <c r="C1382" s="52"/>
      <c r="D1382" s="52"/>
      <c r="E1382" s="52"/>
      <c r="F1382" s="52"/>
      <c r="G1382" s="52"/>
      <c r="H1382" s="52"/>
      <c r="I1382" s="52"/>
      <c r="J1382" s="52"/>
      <c r="K1382" s="52"/>
      <c r="L1382" s="52"/>
      <c r="M1382" s="52"/>
      <c r="N1382" s="52"/>
      <c r="O1382" s="52"/>
      <c r="P1382" s="52"/>
      <c r="Q1382" s="52"/>
      <c r="R1382" s="52"/>
      <c r="S1382" s="52"/>
      <c r="T1382" s="52"/>
      <c r="U1382" s="52"/>
      <c r="V1382" s="52"/>
      <c r="W1382" s="52"/>
      <c r="X1382" s="52"/>
      <c r="Y1382" s="52"/>
      <c r="Z1382" s="52"/>
      <c r="AA1382" s="52"/>
      <c r="AB1382" s="52"/>
      <c r="AC1382" s="52"/>
      <c r="AD1382" s="52"/>
      <c r="AE1382" s="52"/>
      <c r="AF1382" s="52"/>
      <c r="AG1382" s="52"/>
      <c r="AH1382" s="52"/>
      <c r="AI1382" s="52"/>
      <c r="AJ1382" s="52"/>
      <c r="AK1382" s="52"/>
      <c r="AL1382" s="52"/>
      <c r="AM1382" s="52"/>
      <c r="AN1382" s="52"/>
      <c r="AO1382" s="52"/>
      <c r="AP1382" s="52"/>
      <c r="AQ1382" s="52"/>
      <c r="AR1382" s="52"/>
      <c r="AS1382" s="52"/>
      <c r="AT1382" s="52"/>
      <c r="AU1382" s="52"/>
      <c r="AV1382" s="52"/>
      <c r="AW1382" s="52"/>
    </row>
    <row r="1383" spans="1:49" x14ac:dyDescent="0.2">
      <c r="A1383" s="52"/>
      <c r="B1383" s="52"/>
      <c r="C1383" s="52"/>
      <c r="D1383" s="52"/>
      <c r="E1383" s="52"/>
      <c r="F1383" s="52"/>
      <c r="G1383" s="52"/>
      <c r="H1383" s="52"/>
      <c r="I1383" s="52"/>
      <c r="J1383" s="52"/>
      <c r="K1383" s="52"/>
      <c r="L1383" s="52"/>
      <c r="M1383" s="52"/>
      <c r="N1383" s="52"/>
      <c r="O1383" s="52"/>
      <c r="P1383" s="52"/>
      <c r="Q1383" s="52"/>
      <c r="R1383" s="52"/>
      <c r="S1383" s="52"/>
      <c r="T1383" s="52"/>
      <c r="U1383" s="52"/>
      <c r="V1383" s="52"/>
      <c r="W1383" s="52"/>
      <c r="X1383" s="52"/>
      <c r="Y1383" s="52"/>
      <c r="Z1383" s="52"/>
      <c r="AA1383" s="52"/>
      <c r="AB1383" s="52"/>
      <c r="AC1383" s="52"/>
      <c r="AD1383" s="52"/>
      <c r="AE1383" s="52"/>
      <c r="AF1383" s="52"/>
      <c r="AG1383" s="52"/>
      <c r="AH1383" s="52"/>
      <c r="AI1383" s="52"/>
      <c r="AJ1383" s="52"/>
      <c r="AK1383" s="52"/>
      <c r="AL1383" s="52"/>
      <c r="AM1383" s="52"/>
      <c r="AN1383" s="52"/>
      <c r="AO1383" s="52"/>
      <c r="AP1383" s="52"/>
      <c r="AQ1383" s="52"/>
      <c r="AR1383" s="52"/>
      <c r="AS1383" s="52"/>
      <c r="AT1383" s="52"/>
      <c r="AU1383" s="52"/>
      <c r="AV1383" s="52"/>
      <c r="AW1383" s="52"/>
    </row>
    <row r="1384" spans="1:49" x14ac:dyDescent="0.2">
      <c r="A1384" s="52"/>
      <c r="B1384" s="52"/>
      <c r="C1384" s="52"/>
      <c r="D1384" s="52"/>
      <c r="E1384" s="52"/>
      <c r="F1384" s="52"/>
      <c r="G1384" s="52"/>
      <c r="H1384" s="52"/>
      <c r="I1384" s="52"/>
      <c r="J1384" s="52"/>
      <c r="K1384" s="52"/>
      <c r="L1384" s="52"/>
      <c r="M1384" s="52"/>
      <c r="N1384" s="52"/>
      <c r="O1384" s="52"/>
      <c r="P1384" s="52"/>
      <c r="Q1384" s="52"/>
      <c r="R1384" s="52"/>
      <c r="S1384" s="52"/>
      <c r="T1384" s="52"/>
      <c r="U1384" s="52"/>
      <c r="V1384" s="52"/>
      <c r="W1384" s="52"/>
      <c r="X1384" s="52"/>
      <c r="Y1384" s="52"/>
      <c r="Z1384" s="52"/>
      <c r="AA1384" s="52"/>
      <c r="AB1384" s="52"/>
      <c r="AC1384" s="52"/>
      <c r="AD1384" s="52"/>
      <c r="AE1384" s="52"/>
      <c r="AF1384" s="52"/>
      <c r="AG1384" s="52"/>
      <c r="AH1384" s="52"/>
      <c r="AI1384" s="52"/>
      <c r="AJ1384" s="52"/>
      <c r="AK1384" s="52"/>
      <c r="AL1384" s="52"/>
      <c r="AM1384" s="52"/>
      <c r="AN1384" s="52"/>
      <c r="AO1384" s="52"/>
      <c r="AP1384" s="52"/>
      <c r="AQ1384" s="52"/>
      <c r="AR1384" s="52"/>
      <c r="AS1384" s="52"/>
      <c r="AT1384" s="52"/>
      <c r="AU1384" s="52"/>
      <c r="AV1384" s="52"/>
      <c r="AW1384" s="52"/>
    </row>
    <row r="1385" spans="1:49" x14ac:dyDescent="0.2">
      <c r="A1385" s="52"/>
      <c r="B1385" s="52"/>
      <c r="C1385" s="52"/>
      <c r="D1385" s="52"/>
      <c r="E1385" s="52"/>
      <c r="F1385" s="52"/>
      <c r="G1385" s="52"/>
      <c r="H1385" s="52"/>
      <c r="I1385" s="52"/>
      <c r="J1385" s="52"/>
      <c r="K1385" s="52"/>
      <c r="L1385" s="52"/>
      <c r="M1385" s="52"/>
      <c r="N1385" s="52"/>
      <c r="O1385" s="52"/>
      <c r="P1385" s="52"/>
      <c r="Q1385" s="52"/>
      <c r="R1385" s="52"/>
      <c r="S1385" s="52"/>
      <c r="T1385" s="52"/>
      <c r="U1385" s="52"/>
      <c r="V1385" s="52"/>
      <c r="W1385" s="52"/>
      <c r="X1385" s="52"/>
      <c r="Y1385" s="52"/>
      <c r="Z1385" s="52"/>
      <c r="AA1385" s="52"/>
      <c r="AB1385" s="52"/>
      <c r="AC1385" s="52"/>
      <c r="AD1385" s="52"/>
      <c r="AE1385" s="52"/>
      <c r="AF1385" s="52"/>
      <c r="AG1385" s="52"/>
      <c r="AH1385" s="52"/>
      <c r="AI1385" s="52"/>
      <c r="AJ1385" s="52"/>
      <c r="AK1385" s="52"/>
      <c r="AL1385" s="52"/>
      <c r="AM1385" s="52"/>
      <c r="AN1385" s="52"/>
      <c r="AO1385" s="52"/>
      <c r="AP1385" s="52"/>
      <c r="AQ1385" s="52"/>
      <c r="AR1385" s="52"/>
      <c r="AS1385" s="52"/>
      <c r="AT1385" s="52"/>
      <c r="AU1385" s="52"/>
      <c r="AV1385" s="52"/>
      <c r="AW1385" s="52"/>
    </row>
    <row r="1386" spans="1:49" x14ac:dyDescent="0.2">
      <c r="A1386" s="52"/>
      <c r="B1386" s="52"/>
      <c r="C1386" s="52"/>
      <c r="D1386" s="52"/>
      <c r="E1386" s="52"/>
      <c r="F1386" s="52"/>
      <c r="G1386" s="52"/>
      <c r="H1386" s="52"/>
      <c r="I1386" s="52"/>
      <c r="J1386" s="52"/>
      <c r="K1386" s="52"/>
      <c r="L1386" s="52"/>
      <c r="M1386" s="52"/>
      <c r="N1386" s="52"/>
      <c r="O1386" s="52"/>
      <c r="P1386" s="52"/>
      <c r="Q1386" s="52"/>
      <c r="R1386" s="52"/>
      <c r="S1386" s="52"/>
      <c r="T1386" s="52"/>
      <c r="U1386" s="52"/>
      <c r="V1386" s="52"/>
      <c r="W1386" s="52"/>
      <c r="X1386" s="52"/>
      <c r="Y1386" s="52"/>
      <c r="Z1386" s="52"/>
      <c r="AA1386" s="52"/>
      <c r="AB1386" s="52"/>
      <c r="AC1386" s="52"/>
      <c r="AD1386" s="52"/>
      <c r="AE1386" s="52"/>
      <c r="AF1386" s="52"/>
      <c r="AG1386" s="52"/>
      <c r="AH1386" s="52"/>
      <c r="AI1386" s="52"/>
      <c r="AJ1386" s="52"/>
      <c r="AK1386" s="52"/>
      <c r="AL1386" s="52"/>
      <c r="AM1386" s="52"/>
      <c r="AN1386" s="52"/>
      <c r="AO1386" s="52"/>
      <c r="AP1386" s="52"/>
      <c r="AQ1386" s="52"/>
      <c r="AR1386" s="52"/>
      <c r="AS1386" s="52"/>
      <c r="AT1386" s="52"/>
      <c r="AU1386" s="52"/>
      <c r="AV1386" s="52"/>
      <c r="AW1386" s="52"/>
    </row>
    <row r="1387" spans="1:49" x14ac:dyDescent="0.2">
      <c r="A1387" s="52"/>
      <c r="B1387" s="52"/>
      <c r="C1387" s="52"/>
      <c r="D1387" s="52"/>
      <c r="E1387" s="52"/>
      <c r="F1387" s="52"/>
      <c r="G1387" s="52"/>
      <c r="H1387" s="52"/>
      <c r="I1387" s="52"/>
      <c r="J1387" s="52"/>
      <c r="K1387" s="52"/>
      <c r="L1387" s="52"/>
      <c r="M1387" s="52"/>
      <c r="N1387" s="52"/>
      <c r="O1387" s="52"/>
      <c r="P1387" s="52"/>
      <c r="Q1387" s="52"/>
      <c r="R1387" s="52"/>
      <c r="S1387" s="52"/>
      <c r="T1387" s="52"/>
      <c r="U1387" s="52"/>
      <c r="V1387" s="52"/>
      <c r="W1387" s="52"/>
      <c r="X1387" s="52"/>
      <c r="Y1387" s="52"/>
      <c r="Z1387" s="52"/>
      <c r="AA1387" s="52"/>
      <c r="AB1387" s="52"/>
      <c r="AC1387" s="52"/>
      <c r="AD1387" s="52"/>
      <c r="AE1387" s="52"/>
      <c r="AF1387" s="52"/>
      <c r="AG1387" s="52"/>
      <c r="AH1387" s="52"/>
      <c r="AI1387" s="52"/>
      <c r="AJ1387" s="52"/>
      <c r="AK1387" s="52"/>
      <c r="AL1387" s="52"/>
      <c r="AM1387" s="52"/>
      <c r="AN1387" s="52"/>
      <c r="AO1387" s="52"/>
      <c r="AP1387" s="52"/>
      <c r="AQ1387" s="52"/>
      <c r="AR1387" s="52"/>
      <c r="AS1387" s="52"/>
      <c r="AT1387" s="52"/>
      <c r="AU1387" s="52"/>
      <c r="AV1387" s="52"/>
      <c r="AW1387" s="52"/>
    </row>
    <row r="1388" spans="1:49" x14ac:dyDescent="0.2">
      <c r="A1388" s="52"/>
      <c r="B1388" s="52"/>
      <c r="C1388" s="52"/>
      <c r="D1388" s="52"/>
      <c r="E1388" s="52"/>
      <c r="F1388" s="52"/>
      <c r="G1388" s="52"/>
      <c r="H1388" s="52"/>
      <c r="I1388" s="52"/>
      <c r="J1388" s="52"/>
      <c r="K1388" s="52"/>
      <c r="L1388" s="52"/>
      <c r="M1388" s="52"/>
      <c r="N1388" s="52"/>
      <c r="O1388" s="52"/>
      <c r="P1388" s="52"/>
      <c r="Q1388" s="52"/>
      <c r="R1388" s="52"/>
      <c r="S1388" s="52"/>
      <c r="T1388" s="52"/>
      <c r="U1388" s="52"/>
      <c r="V1388" s="52"/>
      <c r="W1388" s="52"/>
      <c r="X1388" s="52"/>
      <c r="Y1388" s="52"/>
      <c r="Z1388" s="52"/>
      <c r="AA1388" s="52"/>
      <c r="AB1388" s="52"/>
      <c r="AC1388" s="52"/>
      <c r="AD1388" s="52"/>
      <c r="AE1388" s="52"/>
      <c r="AF1388" s="52"/>
      <c r="AG1388" s="52"/>
      <c r="AH1388" s="52"/>
      <c r="AI1388" s="52"/>
      <c r="AJ1388" s="52"/>
      <c r="AK1388" s="52"/>
      <c r="AL1388" s="52"/>
      <c r="AM1388" s="52"/>
      <c r="AN1388" s="52"/>
      <c r="AO1388" s="52"/>
      <c r="AP1388" s="52"/>
      <c r="AQ1388" s="52"/>
      <c r="AR1388" s="52"/>
      <c r="AS1388" s="52"/>
      <c r="AT1388" s="52"/>
      <c r="AU1388" s="52"/>
      <c r="AV1388" s="52"/>
      <c r="AW1388" s="52"/>
    </row>
    <row r="1389" spans="1:49" x14ac:dyDescent="0.2">
      <c r="A1389" s="52"/>
      <c r="B1389" s="52"/>
      <c r="C1389" s="52"/>
      <c r="D1389" s="52"/>
      <c r="E1389" s="52"/>
      <c r="F1389" s="52"/>
      <c r="G1389" s="52"/>
      <c r="H1389" s="52"/>
      <c r="I1389" s="52"/>
      <c r="J1389" s="52"/>
      <c r="K1389" s="52"/>
      <c r="L1389" s="52"/>
      <c r="M1389" s="52"/>
      <c r="N1389" s="52"/>
      <c r="O1389" s="52"/>
      <c r="P1389" s="52"/>
      <c r="Q1389" s="52"/>
      <c r="R1389" s="52"/>
      <c r="S1389" s="52"/>
      <c r="T1389" s="52"/>
      <c r="U1389" s="52"/>
      <c r="V1389" s="52"/>
      <c r="W1389" s="52"/>
      <c r="X1389" s="52"/>
      <c r="Y1389" s="52"/>
      <c r="Z1389" s="52"/>
      <c r="AA1389" s="52"/>
      <c r="AB1389" s="52"/>
      <c r="AC1389" s="52"/>
      <c r="AD1389" s="52"/>
      <c r="AE1389" s="52"/>
      <c r="AF1389" s="52"/>
      <c r="AG1389" s="52"/>
      <c r="AH1389" s="52"/>
      <c r="AI1389" s="52"/>
      <c r="AJ1389" s="52"/>
      <c r="AK1389" s="52"/>
      <c r="AL1389" s="52"/>
      <c r="AM1389" s="52"/>
      <c r="AN1389" s="52"/>
      <c r="AO1389" s="52"/>
      <c r="AP1389" s="52"/>
      <c r="AQ1389" s="52"/>
      <c r="AR1389" s="52"/>
      <c r="AS1389" s="52"/>
      <c r="AT1389" s="52"/>
      <c r="AU1389" s="52"/>
      <c r="AV1389" s="52"/>
      <c r="AW1389" s="52"/>
    </row>
    <row r="1390" spans="1:49" x14ac:dyDescent="0.2">
      <c r="A1390" s="52"/>
      <c r="B1390" s="52"/>
      <c r="C1390" s="52"/>
      <c r="D1390" s="52"/>
      <c r="E1390" s="52"/>
      <c r="F1390" s="52"/>
      <c r="G1390" s="52"/>
      <c r="H1390" s="52"/>
      <c r="I1390" s="52"/>
      <c r="J1390" s="52"/>
      <c r="K1390" s="52"/>
      <c r="L1390" s="52"/>
      <c r="M1390" s="52"/>
      <c r="N1390" s="52"/>
      <c r="O1390" s="52"/>
      <c r="P1390" s="52"/>
      <c r="Q1390" s="52"/>
      <c r="R1390" s="52"/>
      <c r="S1390" s="52"/>
      <c r="T1390" s="52"/>
      <c r="U1390" s="52"/>
      <c r="V1390" s="52"/>
      <c r="W1390" s="52"/>
      <c r="X1390" s="52"/>
      <c r="Y1390" s="52"/>
      <c r="Z1390" s="52"/>
      <c r="AA1390" s="52"/>
      <c r="AB1390" s="52"/>
      <c r="AC1390" s="52"/>
      <c r="AD1390" s="52"/>
      <c r="AE1390" s="52"/>
      <c r="AF1390" s="52"/>
      <c r="AG1390" s="52"/>
      <c r="AH1390" s="52"/>
      <c r="AI1390" s="52"/>
      <c r="AJ1390" s="52"/>
      <c r="AK1390" s="52"/>
      <c r="AL1390" s="52"/>
      <c r="AM1390" s="52"/>
      <c r="AN1390" s="52"/>
      <c r="AO1390" s="52"/>
      <c r="AP1390" s="52"/>
      <c r="AQ1390" s="52"/>
      <c r="AR1390" s="52"/>
      <c r="AS1390" s="52"/>
      <c r="AT1390" s="52"/>
      <c r="AU1390" s="52"/>
      <c r="AV1390" s="52"/>
      <c r="AW1390" s="52"/>
    </row>
    <row r="1391" spans="1:49" x14ac:dyDescent="0.2">
      <c r="A1391" s="52"/>
      <c r="B1391" s="52"/>
      <c r="C1391" s="52"/>
      <c r="D1391" s="52"/>
      <c r="E1391" s="52"/>
      <c r="F1391" s="52"/>
      <c r="G1391" s="52"/>
      <c r="H1391" s="52"/>
      <c r="I1391" s="52"/>
      <c r="J1391" s="52"/>
      <c r="K1391" s="52"/>
      <c r="L1391" s="52"/>
      <c r="M1391" s="52"/>
      <c r="N1391" s="52"/>
      <c r="O1391" s="52"/>
      <c r="P1391" s="52"/>
      <c r="Q1391" s="52"/>
      <c r="R1391" s="52"/>
      <c r="S1391" s="52"/>
      <c r="T1391" s="52"/>
      <c r="U1391" s="52"/>
      <c r="V1391" s="52"/>
      <c r="W1391" s="52"/>
      <c r="X1391" s="52"/>
      <c r="Y1391" s="52"/>
      <c r="Z1391" s="52"/>
      <c r="AA1391" s="52"/>
      <c r="AB1391" s="52"/>
      <c r="AC1391" s="52"/>
      <c r="AD1391" s="52"/>
      <c r="AE1391" s="52"/>
      <c r="AF1391" s="52"/>
      <c r="AG1391" s="52"/>
      <c r="AH1391" s="52"/>
      <c r="AI1391" s="52"/>
      <c r="AJ1391" s="52"/>
      <c r="AK1391" s="52"/>
      <c r="AL1391" s="52"/>
      <c r="AM1391" s="52"/>
      <c r="AN1391" s="52"/>
      <c r="AO1391" s="52"/>
      <c r="AP1391" s="52"/>
      <c r="AQ1391" s="52"/>
      <c r="AR1391" s="52"/>
      <c r="AS1391" s="52"/>
      <c r="AT1391" s="52"/>
      <c r="AU1391" s="52"/>
      <c r="AV1391" s="52"/>
      <c r="AW1391" s="52"/>
    </row>
    <row r="1392" spans="1:49" x14ac:dyDescent="0.2">
      <c r="A1392" s="52"/>
      <c r="B1392" s="52"/>
      <c r="C1392" s="52"/>
      <c r="D1392" s="52"/>
      <c r="E1392" s="52"/>
      <c r="F1392" s="52"/>
      <c r="G1392" s="52"/>
      <c r="H1392" s="52"/>
      <c r="I1392" s="52"/>
      <c r="J1392" s="52"/>
      <c r="K1392" s="52"/>
      <c r="L1392" s="52"/>
      <c r="M1392" s="52"/>
      <c r="N1392" s="52"/>
      <c r="O1392" s="52"/>
      <c r="P1392" s="52"/>
      <c r="Q1392" s="52"/>
      <c r="R1392" s="52"/>
      <c r="S1392" s="52"/>
      <c r="T1392" s="52"/>
      <c r="U1392" s="52"/>
      <c r="V1392" s="52"/>
      <c r="W1392" s="52"/>
      <c r="X1392" s="52"/>
      <c r="Y1392" s="52"/>
      <c r="Z1392" s="52"/>
      <c r="AA1392" s="52"/>
      <c r="AB1392" s="52"/>
      <c r="AC1392" s="52"/>
      <c r="AD1392" s="52"/>
      <c r="AE1392" s="52"/>
      <c r="AF1392" s="52"/>
      <c r="AG1392" s="52"/>
      <c r="AH1392" s="52"/>
      <c r="AI1392" s="52"/>
      <c r="AJ1392" s="52"/>
      <c r="AK1392" s="52"/>
      <c r="AL1392" s="52"/>
      <c r="AM1392" s="52"/>
      <c r="AN1392" s="52"/>
      <c r="AO1392" s="52"/>
      <c r="AP1392" s="52"/>
      <c r="AQ1392" s="52"/>
      <c r="AR1392" s="52"/>
      <c r="AS1392" s="52"/>
      <c r="AT1392" s="52"/>
      <c r="AU1392" s="52"/>
      <c r="AV1392" s="52"/>
      <c r="AW1392" s="52"/>
    </row>
    <row r="1393" spans="1:49" x14ac:dyDescent="0.2">
      <c r="A1393" s="52"/>
      <c r="B1393" s="52"/>
      <c r="C1393" s="52"/>
      <c r="D1393" s="52"/>
      <c r="E1393" s="52"/>
      <c r="F1393" s="52"/>
      <c r="G1393" s="52"/>
      <c r="H1393" s="52"/>
      <c r="I1393" s="52"/>
      <c r="J1393" s="52"/>
      <c r="K1393" s="52"/>
      <c r="L1393" s="52"/>
      <c r="M1393" s="52"/>
      <c r="N1393" s="52"/>
      <c r="O1393" s="52"/>
      <c r="P1393" s="52"/>
      <c r="Q1393" s="52"/>
      <c r="R1393" s="52"/>
      <c r="S1393" s="52"/>
      <c r="T1393" s="52"/>
      <c r="U1393" s="52"/>
      <c r="V1393" s="52"/>
      <c r="W1393" s="52"/>
      <c r="X1393" s="52"/>
      <c r="Y1393" s="52"/>
      <c r="Z1393" s="52"/>
      <c r="AA1393" s="52"/>
      <c r="AB1393" s="52"/>
      <c r="AC1393" s="52"/>
      <c r="AD1393" s="52"/>
      <c r="AE1393" s="52"/>
      <c r="AF1393" s="52"/>
      <c r="AG1393" s="52"/>
      <c r="AH1393" s="52"/>
      <c r="AI1393" s="52"/>
      <c r="AJ1393" s="52"/>
      <c r="AK1393" s="52"/>
      <c r="AL1393" s="52"/>
      <c r="AM1393" s="52"/>
      <c r="AN1393" s="52"/>
      <c r="AO1393" s="52"/>
      <c r="AP1393" s="52"/>
      <c r="AQ1393" s="52"/>
      <c r="AR1393" s="52"/>
      <c r="AS1393" s="52"/>
      <c r="AT1393" s="52"/>
      <c r="AU1393" s="52"/>
      <c r="AV1393" s="52"/>
      <c r="AW1393" s="52"/>
    </row>
    <row r="1394" spans="1:49" x14ac:dyDescent="0.2">
      <c r="A1394" s="52"/>
      <c r="B1394" s="52"/>
      <c r="C1394" s="52"/>
      <c r="D1394" s="52"/>
      <c r="E1394" s="52"/>
      <c r="F1394" s="52"/>
      <c r="G1394" s="52"/>
      <c r="H1394" s="52"/>
      <c r="I1394" s="52"/>
      <c r="J1394" s="52"/>
      <c r="K1394" s="52"/>
      <c r="L1394" s="52"/>
      <c r="M1394" s="52"/>
      <c r="N1394" s="52"/>
      <c r="O1394" s="52"/>
      <c r="P1394" s="52"/>
      <c r="Q1394" s="52"/>
      <c r="R1394" s="52"/>
      <c r="S1394" s="52"/>
      <c r="T1394" s="52"/>
      <c r="U1394" s="52"/>
      <c r="V1394" s="52"/>
      <c r="W1394" s="52"/>
      <c r="X1394" s="52"/>
      <c r="Y1394" s="52"/>
      <c r="Z1394" s="52"/>
      <c r="AA1394" s="52"/>
      <c r="AB1394" s="52"/>
      <c r="AC1394" s="52"/>
      <c r="AD1394" s="52"/>
      <c r="AE1394" s="52"/>
      <c r="AF1394" s="52"/>
      <c r="AG1394" s="52"/>
      <c r="AH1394" s="52"/>
      <c r="AI1394" s="52"/>
      <c r="AJ1394" s="52"/>
      <c r="AK1394" s="52"/>
      <c r="AL1394" s="52"/>
      <c r="AM1394" s="52"/>
      <c r="AN1394" s="52"/>
      <c r="AO1394" s="52"/>
      <c r="AP1394" s="52"/>
      <c r="AQ1394" s="52"/>
      <c r="AR1394" s="52"/>
      <c r="AS1394" s="52"/>
      <c r="AT1394" s="52"/>
      <c r="AU1394" s="52"/>
      <c r="AV1394" s="52"/>
      <c r="AW1394" s="52"/>
    </row>
    <row r="1395" spans="1:49" x14ac:dyDescent="0.2">
      <c r="A1395" s="52"/>
      <c r="B1395" s="52"/>
      <c r="C1395" s="52"/>
      <c r="D1395" s="52"/>
      <c r="E1395" s="52"/>
      <c r="F1395" s="52"/>
      <c r="G1395" s="52"/>
      <c r="H1395" s="52"/>
      <c r="I1395" s="52"/>
      <c r="J1395" s="52"/>
      <c r="K1395" s="52"/>
      <c r="L1395" s="52"/>
      <c r="M1395" s="52"/>
      <c r="N1395" s="52"/>
      <c r="O1395" s="52"/>
      <c r="P1395" s="52"/>
      <c r="Q1395" s="52"/>
      <c r="R1395" s="52"/>
      <c r="S1395" s="52"/>
      <c r="T1395" s="52"/>
      <c r="U1395" s="52"/>
      <c r="V1395" s="52"/>
      <c r="W1395" s="52"/>
      <c r="X1395" s="52"/>
      <c r="Y1395" s="52"/>
      <c r="Z1395" s="52"/>
      <c r="AA1395" s="52"/>
      <c r="AB1395" s="52"/>
      <c r="AC1395" s="52"/>
      <c r="AD1395" s="52"/>
      <c r="AE1395" s="52"/>
      <c r="AF1395" s="52"/>
      <c r="AG1395" s="52"/>
      <c r="AH1395" s="52"/>
      <c r="AI1395" s="52"/>
      <c r="AJ1395" s="52"/>
      <c r="AK1395" s="52"/>
      <c r="AL1395" s="52"/>
      <c r="AM1395" s="52"/>
      <c r="AN1395" s="52"/>
      <c r="AO1395" s="52"/>
      <c r="AP1395" s="52"/>
      <c r="AQ1395" s="52"/>
      <c r="AR1395" s="52"/>
      <c r="AS1395" s="52"/>
      <c r="AT1395" s="52"/>
      <c r="AU1395" s="52"/>
      <c r="AV1395" s="52"/>
      <c r="AW1395" s="52"/>
    </row>
    <row r="1396" spans="1:49" x14ac:dyDescent="0.2">
      <c r="A1396" s="52"/>
      <c r="B1396" s="52"/>
      <c r="C1396" s="52"/>
      <c r="D1396" s="52"/>
      <c r="E1396" s="52"/>
      <c r="F1396" s="52"/>
      <c r="G1396" s="52"/>
      <c r="H1396" s="52"/>
      <c r="I1396" s="52"/>
      <c r="J1396" s="52"/>
      <c r="K1396" s="52"/>
      <c r="L1396" s="52"/>
      <c r="M1396" s="52"/>
      <c r="N1396" s="52"/>
      <c r="O1396" s="52"/>
      <c r="P1396" s="52"/>
      <c r="Q1396" s="52"/>
      <c r="R1396" s="52"/>
      <c r="S1396" s="52"/>
      <c r="T1396" s="52"/>
      <c r="U1396" s="52"/>
      <c r="V1396" s="52"/>
      <c r="W1396" s="52"/>
      <c r="X1396" s="52"/>
      <c r="Y1396" s="52"/>
      <c r="Z1396" s="52"/>
      <c r="AA1396" s="52"/>
      <c r="AB1396" s="52"/>
      <c r="AC1396" s="52"/>
      <c r="AD1396" s="52"/>
      <c r="AE1396" s="52"/>
      <c r="AF1396" s="52"/>
      <c r="AG1396" s="52"/>
      <c r="AH1396" s="52"/>
      <c r="AI1396" s="52"/>
      <c r="AJ1396" s="52"/>
      <c r="AK1396" s="52"/>
      <c r="AL1396" s="52"/>
      <c r="AM1396" s="52"/>
      <c r="AN1396" s="52"/>
      <c r="AO1396" s="52"/>
      <c r="AP1396" s="52"/>
      <c r="AQ1396" s="52"/>
      <c r="AR1396" s="52"/>
      <c r="AS1396" s="52"/>
      <c r="AT1396" s="52"/>
      <c r="AU1396" s="52"/>
      <c r="AV1396" s="52"/>
      <c r="AW1396" s="52"/>
    </row>
    <row r="1397" spans="1:49" x14ac:dyDescent="0.2">
      <c r="A1397" s="52"/>
      <c r="B1397" s="52"/>
      <c r="C1397" s="52"/>
      <c r="D1397" s="52"/>
      <c r="E1397" s="52"/>
      <c r="F1397" s="52"/>
      <c r="G1397" s="52"/>
      <c r="H1397" s="52"/>
      <c r="I1397" s="52"/>
      <c r="J1397" s="52"/>
      <c r="K1397" s="52"/>
      <c r="L1397" s="52"/>
      <c r="M1397" s="52"/>
      <c r="N1397" s="52"/>
      <c r="O1397" s="52"/>
      <c r="P1397" s="52"/>
      <c r="Q1397" s="52"/>
      <c r="R1397" s="52"/>
      <c r="S1397" s="52"/>
      <c r="T1397" s="52"/>
      <c r="U1397" s="52"/>
      <c r="V1397" s="52"/>
      <c r="W1397" s="52"/>
      <c r="X1397" s="52"/>
      <c r="Y1397" s="52"/>
      <c r="Z1397" s="52"/>
      <c r="AA1397" s="52"/>
      <c r="AB1397" s="52"/>
      <c r="AC1397" s="52"/>
      <c r="AD1397" s="52"/>
      <c r="AE1397" s="52"/>
      <c r="AF1397" s="52"/>
      <c r="AG1397" s="52"/>
      <c r="AH1397" s="52"/>
      <c r="AI1397" s="52"/>
      <c r="AJ1397" s="52"/>
      <c r="AK1397" s="52"/>
      <c r="AL1397" s="52"/>
      <c r="AM1397" s="52"/>
      <c r="AN1397" s="52"/>
      <c r="AO1397" s="52"/>
      <c r="AP1397" s="52"/>
      <c r="AQ1397" s="52"/>
      <c r="AR1397" s="52"/>
      <c r="AS1397" s="52"/>
      <c r="AT1397" s="52"/>
      <c r="AU1397" s="52"/>
      <c r="AV1397" s="52"/>
      <c r="AW1397" s="52"/>
    </row>
    <row r="1398" spans="1:49" x14ac:dyDescent="0.2">
      <c r="A1398" s="52"/>
      <c r="B1398" s="52"/>
      <c r="C1398" s="52"/>
      <c r="D1398" s="52"/>
      <c r="E1398" s="52"/>
      <c r="F1398" s="52"/>
      <c r="G1398" s="52"/>
      <c r="H1398" s="52"/>
      <c r="I1398" s="52"/>
      <c r="J1398" s="52"/>
      <c r="K1398" s="52"/>
      <c r="L1398" s="52"/>
      <c r="M1398" s="52"/>
      <c r="N1398" s="52"/>
      <c r="O1398" s="52"/>
      <c r="P1398" s="52"/>
      <c r="Q1398" s="52"/>
      <c r="R1398" s="52"/>
      <c r="S1398" s="52"/>
      <c r="T1398" s="52"/>
      <c r="U1398" s="52"/>
      <c r="V1398" s="52"/>
      <c r="W1398" s="52"/>
      <c r="X1398" s="52"/>
      <c r="Y1398" s="52"/>
      <c r="Z1398" s="52"/>
      <c r="AA1398" s="52"/>
      <c r="AB1398" s="52"/>
      <c r="AC1398" s="52"/>
      <c r="AD1398" s="52"/>
      <c r="AE1398" s="52"/>
      <c r="AF1398" s="52"/>
      <c r="AG1398" s="52"/>
      <c r="AH1398" s="52"/>
      <c r="AI1398" s="52"/>
      <c r="AJ1398" s="52"/>
      <c r="AK1398" s="52"/>
      <c r="AL1398" s="52"/>
      <c r="AM1398" s="52"/>
      <c r="AN1398" s="52"/>
      <c r="AO1398" s="52"/>
      <c r="AP1398" s="52"/>
      <c r="AQ1398" s="52"/>
      <c r="AR1398" s="52"/>
      <c r="AS1398" s="52"/>
      <c r="AT1398" s="52"/>
      <c r="AU1398" s="52"/>
      <c r="AV1398" s="52"/>
      <c r="AW1398" s="52"/>
    </row>
    <row r="1399" spans="1:49" x14ac:dyDescent="0.2">
      <c r="A1399" s="52"/>
      <c r="B1399" s="52"/>
      <c r="C1399" s="52"/>
      <c r="D1399" s="52"/>
      <c r="E1399" s="52"/>
      <c r="F1399" s="52"/>
      <c r="G1399" s="52"/>
      <c r="H1399" s="52"/>
      <c r="I1399" s="52"/>
      <c r="J1399" s="52"/>
      <c r="K1399" s="52"/>
      <c r="L1399" s="52"/>
      <c r="M1399" s="52"/>
      <c r="N1399" s="52"/>
      <c r="O1399" s="52"/>
      <c r="P1399" s="52"/>
      <c r="Q1399" s="52"/>
      <c r="R1399" s="52"/>
      <c r="S1399" s="52"/>
      <c r="T1399" s="52"/>
      <c r="U1399" s="52"/>
      <c r="V1399" s="52"/>
      <c r="W1399" s="52"/>
      <c r="X1399" s="52"/>
      <c r="Y1399" s="52"/>
      <c r="Z1399" s="52"/>
      <c r="AA1399" s="52"/>
      <c r="AB1399" s="52"/>
      <c r="AC1399" s="52"/>
      <c r="AD1399" s="52"/>
      <c r="AE1399" s="52"/>
      <c r="AF1399" s="52"/>
      <c r="AG1399" s="52"/>
      <c r="AH1399" s="52"/>
      <c r="AI1399" s="52"/>
      <c r="AJ1399" s="52"/>
      <c r="AK1399" s="52"/>
      <c r="AL1399" s="52"/>
      <c r="AM1399" s="52"/>
      <c r="AN1399" s="52"/>
      <c r="AO1399" s="52"/>
      <c r="AP1399" s="52"/>
      <c r="AQ1399" s="52"/>
      <c r="AR1399" s="52"/>
      <c r="AS1399" s="52"/>
      <c r="AT1399" s="52"/>
      <c r="AU1399" s="52"/>
      <c r="AV1399" s="52"/>
      <c r="AW1399" s="52"/>
    </row>
    <row r="1400" spans="1:49" x14ac:dyDescent="0.2">
      <c r="A1400" s="52"/>
      <c r="B1400" s="52"/>
      <c r="C1400" s="52"/>
      <c r="D1400" s="52"/>
      <c r="E1400" s="52"/>
      <c r="F1400" s="52"/>
      <c r="G1400" s="52"/>
      <c r="H1400" s="52"/>
      <c r="I1400" s="52"/>
      <c r="J1400" s="52"/>
      <c r="K1400" s="52"/>
      <c r="L1400" s="52"/>
      <c r="M1400" s="52"/>
      <c r="N1400" s="52"/>
      <c r="O1400" s="52"/>
      <c r="P1400" s="52"/>
      <c r="Q1400" s="52"/>
      <c r="R1400" s="52"/>
      <c r="S1400" s="52"/>
      <c r="T1400" s="52"/>
      <c r="U1400" s="52"/>
      <c r="V1400" s="52"/>
      <c r="W1400" s="52"/>
      <c r="X1400" s="52"/>
      <c r="Y1400" s="52"/>
      <c r="Z1400" s="52"/>
      <c r="AA1400" s="52"/>
      <c r="AB1400" s="52"/>
      <c r="AC1400" s="52"/>
      <c r="AD1400" s="52"/>
      <c r="AE1400" s="52"/>
      <c r="AF1400" s="52"/>
      <c r="AG1400" s="52"/>
      <c r="AH1400" s="52"/>
      <c r="AI1400" s="52"/>
      <c r="AJ1400" s="52"/>
      <c r="AK1400" s="52"/>
      <c r="AL1400" s="52"/>
      <c r="AM1400" s="52"/>
      <c r="AN1400" s="52"/>
      <c r="AO1400" s="52"/>
      <c r="AP1400" s="52"/>
      <c r="AQ1400" s="52"/>
      <c r="AR1400" s="52"/>
      <c r="AS1400" s="52"/>
      <c r="AT1400" s="52"/>
      <c r="AU1400" s="52"/>
      <c r="AV1400" s="52"/>
      <c r="AW1400" s="52"/>
    </row>
    <row r="1401" spans="1:49" x14ac:dyDescent="0.2">
      <c r="A1401" s="52"/>
      <c r="B1401" s="52"/>
      <c r="C1401" s="52"/>
      <c r="D1401" s="52"/>
      <c r="E1401" s="52"/>
      <c r="F1401" s="52"/>
      <c r="G1401" s="52"/>
      <c r="H1401" s="52"/>
      <c r="I1401" s="52"/>
      <c r="J1401" s="52"/>
      <c r="K1401" s="52"/>
      <c r="L1401" s="52"/>
      <c r="M1401" s="52"/>
      <c r="N1401" s="52"/>
      <c r="O1401" s="52"/>
      <c r="P1401" s="52"/>
      <c r="Q1401" s="52"/>
      <c r="R1401" s="52"/>
      <c r="S1401" s="52"/>
      <c r="T1401" s="52"/>
      <c r="U1401" s="52"/>
      <c r="V1401" s="52"/>
      <c r="W1401" s="52"/>
      <c r="X1401" s="52"/>
      <c r="Y1401" s="52"/>
      <c r="Z1401" s="52"/>
      <c r="AA1401" s="52"/>
      <c r="AB1401" s="52"/>
      <c r="AC1401" s="52"/>
      <c r="AD1401" s="52"/>
      <c r="AE1401" s="52"/>
      <c r="AF1401" s="52"/>
      <c r="AG1401" s="52"/>
      <c r="AH1401" s="52"/>
      <c r="AI1401" s="52"/>
      <c r="AJ1401" s="52"/>
      <c r="AK1401" s="52"/>
      <c r="AL1401" s="52"/>
      <c r="AM1401" s="52"/>
      <c r="AN1401" s="52"/>
      <c r="AO1401" s="52"/>
      <c r="AP1401" s="52"/>
      <c r="AQ1401" s="52"/>
      <c r="AR1401" s="52"/>
      <c r="AS1401" s="52"/>
      <c r="AT1401" s="52"/>
      <c r="AU1401" s="52"/>
      <c r="AV1401" s="52"/>
      <c r="AW1401" s="52"/>
    </row>
    <row r="1402" spans="1:49" x14ac:dyDescent="0.2">
      <c r="A1402" s="52"/>
      <c r="B1402" s="52"/>
      <c r="C1402" s="52"/>
      <c r="D1402" s="52"/>
      <c r="E1402" s="52"/>
      <c r="F1402" s="52"/>
      <c r="G1402" s="52"/>
      <c r="H1402" s="52"/>
      <c r="I1402" s="52"/>
      <c r="J1402" s="52"/>
      <c r="K1402" s="52"/>
      <c r="L1402" s="52"/>
      <c r="M1402" s="52"/>
      <c r="N1402" s="52"/>
      <c r="O1402" s="52"/>
      <c r="P1402" s="52"/>
      <c r="Q1402" s="52"/>
      <c r="R1402" s="52"/>
      <c r="S1402" s="52"/>
      <c r="T1402" s="52"/>
      <c r="U1402" s="52"/>
      <c r="V1402" s="52"/>
      <c r="W1402" s="52"/>
      <c r="X1402" s="52"/>
      <c r="Y1402" s="52"/>
      <c r="Z1402" s="52"/>
      <c r="AA1402" s="52"/>
      <c r="AB1402" s="52"/>
      <c r="AC1402" s="52"/>
      <c r="AD1402" s="52"/>
      <c r="AE1402" s="52"/>
      <c r="AF1402" s="52"/>
      <c r="AG1402" s="52"/>
      <c r="AH1402" s="52"/>
      <c r="AI1402" s="52"/>
      <c r="AJ1402" s="52"/>
      <c r="AK1402" s="52"/>
      <c r="AL1402" s="52"/>
      <c r="AM1402" s="52"/>
      <c r="AN1402" s="52"/>
      <c r="AO1402" s="52"/>
      <c r="AP1402" s="52"/>
      <c r="AQ1402" s="52"/>
      <c r="AR1402" s="52"/>
      <c r="AS1402" s="52"/>
      <c r="AT1402" s="52"/>
      <c r="AU1402" s="52"/>
      <c r="AV1402" s="52"/>
      <c r="AW1402" s="52"/>
    </row>
    <row r="1403" spans="1:49" x14ac:dyDescent="0.2">
      <c r="A1403" s="52"/>
      <c r="B1403" s="52"/>
      <c r="C1403" s="52"/>
      <c r="D1403" s="52"/>
      <c r="E1403" s="52"/>
      <c r="F1403" s="52"/>
      <c r="G1403" s="52"/>
      <c r="H1403" s="52"/>
      <c r="I1403" s="52"/>
      <c r="J1403" s="52"/>
      <c r="K1403" s="52"/>
      <c r="L1403" s="52"/>
      <c r="M1403" s="52"/>
      <c r="N1403" s="52"/>
      <c r="O1403" s="52"/>
      <c r="P1403" s="52"/>
      <c r="Q1403" s="52"/>
      <c r="R1403" s="52"/>
      <c r="S1403" s="52"/>
      <c r="T1403" s="52"/>
      <c r="U1403" s="52"/>
      <c r="V1403" s="52"/>
      <c r="W1403" s="52"/>
      <c r="X1403" s="52"/>
      <c r="Y1403" s="52"/>
      <c r="Z1403" s="52"/>
      <c r="AA1403" s="52"/>
      <c r="AB1403" s="52"/>
      <c r="AC1403" s="52"/>
      <c r="AD1403" s="52"/>
      <c r="AE1403" s="52"/>
      <c r="AF1403" s="52"/>
      <c r="AG1403" s="52"/>
      <c r="AH1403" s="52"/>
      <c r="AI1403" s="52"/>
      <c r="AJ1403" s="52"/>
      <c r="AK1403" s="52"/>
      <c r="AL1403" s="52"/>
      <c r="AM1403" s="52"/>
      <c r="AN1403" s="52"/>
      <c r="AO1403" s="52"/>
      <c r="AP1403" s="52"/>
      <c r="AQ1403" s="52"/>
      <c r="AR1403" s="52"/>
      <c r="AS1403" s="52"/>
      <c r="AT1403" s="52"/>
      <c r="AU1403" s="52"/>
      <c r="AV1403" s="52"/>
      <c r="AW1403" s="52"/>
    </row>
    <row r="1404" spans="1:49" x14ac:dyDescent="0.2">
      <c r="A1404" s="52"/>
      <c r="B1404" s="52"/>
      <c r="C1404" s="52"/>
      <c r="D1404" s="52"/>
      <c r="E1404" s="52"/>
      <c r="F1404" s="52"/>
      <c r="G1404" s="52"/>
      <c r="H1404" s="52"/>
      <c r="I1404" s="52"/>
      <c r="J1404" s="52"/>
      <c r="K1404" s="52"/>
      <c r="L1404" s="52"/>
      <c r="M1404" s="52"/>
      <c r="N1404" s="52"/>
      <c r="O1404" s="52"/>
      <c r="P1404" s="52"/>
      <c r="Q1404" s="52"/>
      <c r="R1404" s="52"/>
      <c r="S1404" s="52"/>
      <c r="T1404" s="52"/>
      <c r="U1404" s="52"/>
      <c r="V1404" s="52"/>
      <c r="W1404" s="52"/>
      <c r="X1404" s="52"/>
      <c r="Y1404" s="52"/>
      <c r="Z1404" s="52"/>
      <c r="AA1404" s="52"/>
      <c r="AB1404" s="52"/>
      <c r="AC1404" s="52"/>
      <c r="AD1404" s="52"/>
      <c r="AE1404" s="52"/>
      <c r="AF1404" s="52"/>
      <c r="AG1404" s="52"/>
      <c r="AH1404" s="52"/>
      <c r="AI1404" s="52"/>
      <c r="AJ1404" s="52"/>
      <c r="AK1404" s="52"/>
      <c r="AL1404" s="52"/>
      <c r="AM1404" s="52"/>
      <c r="AN1404" s="52"/>
      <c r="AO1404" s="52"/>
      <c r="AP1404" s="52"/>
      <c r="AQ1404" s="52"/>
      <c r="AR1404" s="52"/>
      <c r="AS1404" s="52"/>
      <c r="AT1404" s="52"/>
      <c r="AU1404" s="52"/>
      <c r="AV1404" s="52"/>
      <c r="AW1404" s="52"/>
    </row>
    <row r="1405" spans="1:49" x14ac:dyDescent="0.2">
      <c r="A1405" s="52"/>
      <c r="B1405" s="52"/>
      <c r="C1405" s="52"/>
      <c r="D1405" s="52"/>
      <c r="E1405" s="52"/>
      <c r="F1405" s="52"/>
      <c r="G1405" s="52"/>
      <c r="H1405" s="52"/>
      <c r="I1405" s="52"/>
      <c r="J1405" s="52"/>
      <c r="K1405" s="52"/>
      <c r="L1405" s="52"/>
      <c r="M1405" s="52"/>
      <c r="N1405" s="52"/>
      <c r="O1405" s="52"/>
      <c r="P1405" s="52"/>
      <c r="Q1405" s="52"/>
      <c r="R1405" s="52"/>
      <c r="S1405" s="52"/>
      <c r="T1405" s="52"/>
      <c r="U1405" s="52"/>
      <c r="V1405" s="52"/>
      <c r="W1405" s="52"/>
      <c r="X1405" s="52"/>
      <c r="Y1405" s="52"/>
      <c r="Z1405" s="52"/>
      <c r="AA1405" s="52"/>
      <c r="AB1405" s="52"/>
      <c r="AC1405" s="52"/>
      <c r="AD1405" s="52"/>
      <c r="AE1405" s="52"/>
      <c r="AF1405" s="52"/>
      <c r="AG1405" s="52"/>
      <c r="AH1405" s="52"/>
      <c r="AI1405" s="52"/>
      <c r="AJ1405" s="52"/>
      <c r="AK1405" s="52"/>
      <c r="AL1405" s="52"/>
      <c r="AM1405" s="52"/>
      <c r="AN1405" s="52"/>
      <c r="AO1405" s="52"/>
      <c r="AP1405" s="52"/>
      <c r="AQ1405" s="52"/>
      <c r="AR1405" s="52"/>
      <c r="AS1405" s="52"/>
      <c r="AT1405" s="52"/>
      <c r="AU1405" s="52"/>
      <c r="AV1405" s="52"/>
      <c r="AW1405" s="52"/>
    </row>
    <row r="1406" spans="1:49" x14ac:dyDescent="0.2">
      <c r="A1406" s="52"/>
      <c r="B1406" s="52"/>
      <c r="C1406" s="52"/>
      <c r="D1406" s="52"/>
      <c r="E1406" s="52"/>
      <c r="F1406" s="52"/>
      <c r="G1406" s="52"/>
      <c r="H1406" s="52"/>
      <c r="I1406" s="52"/>
      <c r="J1406" s="52"/>
      <c r="K1406" s="52"/>
      <c r="L1406" s="52"/>
      <c r="M1406" s="52"/>
      <c r="N1406" s="52"/>
      <c r="O1406" s="52"/>
      <c r="P1406" s="52"/>
      <c r="Q1406" s="52"/>
      <c r="R1406" s="52"/>
      <c r="S1406" s="52"/>
      <c r="T1406" s="52"/>
      <c r="U1406" s="52"/>
      <c r="V1406" s="52"/>
      <c r="W1406" s="52"/>
      <c r="X1406" s="52"/>
      <c r="Y1406" s="52"/>
      <c r="Z1406" s="52"/>
      <c r="AA1406" s="52"/>
      <c r="AB1406" s="52"/>
      <c r="AC1406" s="52"/>
      <c r="AD1406" s="52"/>
      <c r="AE1406" s="52"/>
      <c r="AF1406" s="52"/>
      <c r="AG1406" s="52"/>
      <c r="AH1406" s="52"/>
      <c r="AI1406" s="52"/>
      <c r="AJ1406" s="52"/>
      <c r="AK1406" s="52"/>
      <c r="AL1406" s="52"/>
      <c r="AM1406" s="52"/>
      <c r="AN1406" s="52"/>
      <c r="AO1406" s="52"/>
      <c r="AP1406" s="52"/>
      <c r="AQ1406" s="52"/>
      <c r="AR1406" s="52"/>
      <c r="AS1406" s="52"/>
      <c r="AT1406" s="52"/>
      <c r="AU1406" s="52"/>
      <c r="AV1406" s="52"/>
      <c r="AW1406" s="52"/>
    </row>
    <row r="1407" spans="1:49" x14ac:dyDescent="0.2">
      <c r="A1407" s="52"/>
      <c r="B1407" s="52"/>
      <c r="C1407" s="52"/>
      <c r="D1407" s="52"/>
      <c r="E1407" s="52"/>
      <c r="F1407" s="52"/>
      <c r="G1407" s="52"/>
      <c r="H1407" s="52"/>
      <c r="I1407" s="52"/>
      <c r="J1407" s="52"/>
      <c r="K1407" s="52"/>
      <c r="L1407" s="52"/>
      <c r="M1407" s="52"/>
      <c r="N1407" s="52"/>
      <c r="O1407" s="52"/>
      <c r="P1407" s="52"/>
      <c r="Q1407" s="52"/>
      <c r="R1407" s="52"/>
      <c r="S1407" s="52"/>
      <c r="T1407" s="52"/>
      <c r="U1407" s="52"/>
      <c r="V1407" s="52"/>
      <c r="W1407" s="52"/>
      <c r="X1407" s="52"/>
      <c r="Y1407" s="52"/>
      <c r="Z1407" s="52"/>
      <c r="AA1407" s="52"/>
      <c r="AB1407" s="52"/>
      <c r="AC1407" s="52"/>
      <c r="AD1407" s="52"/>
      <c r="AE1407" s="52"/>
      <c r="AF1407" s="52"/>
      <c r="AG1407" s="52"/>
      <c r="AH1407" s="52"/>
      <c r="AI1407" s="52"/>
      <c r="AJ1407" s="52"/>
      <c r="AK1407" s="52"/>
      <c r="AL1407" s="52"/>
      <c r="AM1407" s="52"/>
      <c r="AN1407" s="52"/>
      <c r="AO1407" s="52"/>
      <c r="AP1407" s="52"/>
      <c r="AQ1407" s="52"/>
      <c r="AR1407" s="52"/>
      <c r="AS1407" s="52"/>
      <c r="AT1407" s="52"/>
      <c r="AU1407" s="52"/>
      <c r="AV1407" s="52"/>
      <c r="AW1407" s="52"/>
    </row>
    <row r="1408" spans="1:49" x14ac:dyDescent="0.2">
      <c r="A1408" s="52"/>
      <c r="B1408" s="52"/>
      <c r="C1408" s="52"/>
      <c r="D1408" s="52"/>
      <c r="E1408" s="52"/>
      <c r="F1408" s="52"/>
      <c r="G1408" s="52"/>
      <c r="H1408" s="52"/>
      <c r="I1408" s="52"/>
      <c r="J1408" s="52"/>
      <c r="K1408" s="52"/>
      <c r="L1408" s="52"/>
      <c r="M1408" s="52"/>
      <c r="N1408" s="52"/>
      <c r="O1408" s="52"/>
      <c r="P1408" s="52"/>
      <c r="Q1408" s="52"/>
      <c r="R1408" s="52"/>
      <c r="S1408" s="52"/>
      <c r="T1408" s="52"/>
      <c r="U1408" s="52"/>
      <c r="V1408" s="52"/>
      <c r="W1408" s="52"/>
      <c r="X1408" s="52"/>
      <c r="Y1408" s="52"/>
      <c r="Z1408" s="52"/>
      <c r="AA1408" s="52"/>
      <c r="AB1408" s="52"/>
      <c r="AC1408" s="52"/>
      <c r="AD1408" s="52"/>
      <c r="AE1408" s="52"/>
      <c r="AF1408" s="52"/>
      <c r="AG1408" s="52"/>
      <c r="AH1408" s="52"/>
      <c r="AI1408" s="52"/>
      <c r="AJ1408" s="52"/>
      <c r="AK1408" s="52"/>
      <c r="AL1408" s="52"/>
      <c r="AM1408" s="52"/>
      <c r="AN1408" s="52"/>
      <c r="AO1408" s="52"/>
      <c r="AP1408" s="52"/>
      <c r="AQ1408" s="52"/>
      <c r="AR1408" s="52"/>
      <c r="AS1408" s="52"/>
      <c r="AT1408" s="52"/>
      <c r="AU1408" s="52"/>
      <c r="AV1408" s="52"/>
      <c r="AW1408" s="52"/>
    </row>
    <row r="1409" spans="1:49" x14ac:dyDescent="0.2">
      <c r="A1409" s="52"/>
      <c r="B1409" s="52"/>
      <c r="C1409" s="52"/>
      <c r="D1409" s="52"/>
      <c r="E1409" s="52"/>
      <c r="F1409" s="52"/>
      <c r="G1409" s="52"/>
      <c r="H1409" s="52"/>
      <c r="I1409" s="52"/>
      <c r="J1409" s="52"/>
      <c r="K1409" s="52"/>
      <c r="L1409" s="52"/>
      <c r="M1409" s="52"/>
      <c r="N1409" s="52"/>
      <c r="O1409" s="52"/>
      <c r="P1409" s="52"/>
      <c r="Q1409" s="52"/>
      <c r="R1409" s="52"/>
      <c r="S1409" s="52"/>
      <c r="T1409" s="52"/>
      <c r="U1409" s="52"/>
      <c r="V1409" s="52"/>
      <c r="W1409" s="52"/>
      <c r="X1409" s="52"/>
      <c r="Y1409" s="52"/>
      <c r="Z1409" s="52"/>
      <c r="AA1409" s="52"/>
      <c r="AB1409" s="52"/>
      <c r="AC1409" s="52"/>
      <c r="AD1409" s="52"/>
      <c r="AE1409" s="52"/>
      <c r="AF1409" s="52"/>
      <c r="AG1409" s="52"/>
      <c r="AH1409" s="52"/>
      <c r="AI1409" s="52"/>
      <c r="AJ1409" s="52"/>
      <c r="AK1409" s="52"/>
      <c r="AL1409" s="52"/>
      <c r="AM1409" s="52"/>
      <c r="AN1409" s="52"/>
      <c r="AO1409" s="52"/>
      <c r="AP1409" s="52"/>
      <c r="AQ1409" s="52"/>
      <c r="AR1409" s="52"/>
      <c r="AS1409" s="52"/>
      <c r="AT1409" s="52"/>
      <c r="AU1409" s="52"/>
      <c r="AV1409" s="52"/>
      <c r="AW1409" s="52"/>
    </row>
    <row r="1410" spans="1:49" x14ac:dyDescent="0.2">
      <c r="A1410" s="52"/>
      <c r="B1410" s="52"/>
      <c r="C1410" s="52"/>
      <c r="D1410" s="52"/>
      <c r="E1410" s="52"/>
      <c r="F1410" s="52"/>
      <c r="G1410" s="52"/>
      <c r="H1410" s="52"/>
      <c r="I1410" s="52"/>
      <c r="J1410" s="52"/>
      <c r="K1410" s="52"/>
      <c r="L1410" s="52"/>
      <c r="M1410" s="52"/>
      <c r="N1410" s="52"/>
      <c r="O1410" s="52"/>
      <c r="P1410" s="52"/>
      <c r="Q1410" s="52"/>
      <c r="R1410" s="52"/>
      <c r="S1410" s="52"/>
      <c r="T1410" s="52"/>
      <c r="U1410" s="52"/>
      <c r="V1410" s="52"/>
      <c r="W1410" s="52"/>
      <c r="X1410" s="52"/>
      <c r="Y1410" s="52"/>
      <c r="Z1410" s="52"/>
      <c r="AA1410" s="52"/>
      <c r="AB1410" s="52"/>
      <c r="AC1410" s="52"/>
      <c r="AD1410" s="52"/>
      <c r="AE1410" s="52"/>
      <c r="AF1410" s="52"/>
      <c r="AG1410" s="52"/>
      <c r="AH1410" s="52"/>
      <c r="AI1410" s="52"/>
      <c r="AJ1410" s="52"/>
      <c r="AK1410" s="52"/>
      <c r="AL1410" s="52"/>
      <c r="AM1410" s="52"/>
      <c r="AN1410" s="52"/>
      <c r="AO1410" s="52"/>
      <c r="AP1410" s="52"/>
      <c r="AQ1410" s="52"/>
      <c r="AR1410" s="52"/>
      <c r="AS1410" s="52"/>
      <c r="AT1410" s="52"/>
      <c r="AU1410" s="52"/>
      <c r="AV1410" s="52"/>
      <c r="AW1410" s="52"/>
    </row>
    <row r="1411" spans="1:49" x14ac:dyDescent="0.2">
      <c r="A1411" s="52"/>
      <c r="B1411" s="52"/>
      <c r="C1411" s="52"/>
      <c r="D1411" s="52"/>
      <c r="E1411" s="52"/>
      <c r="F1411" s="52"/>
      <c r="G1411" s="52"/>
      <c r="H1411" s="52"/>
      <c r="I1411" s="52"/>
      <c r="J1411" s="52"/>
      <c r="K1411" s="52"/>
      <c r="L1411" s="52"/>
      <c r="M1411" s="52"/>
      <c r="N1411" s="52"/>
      <c r="O1411" s="52"/>
      <c r="P1411" s="52"/>
      <c r="Q1411" s="52"/>
      <c r="R1411" s="52"/>
      <c r="S1411" s="52"/>
      <c r="T1411" s="52"/>
      <c r="U1411" s="52"/>
      <c r="V1411" s="52"/>
      <c r="W1411" s="52"/>
      <c r="X1411" s="52"/>
      <c r="Y1411" s="52"/>
      <c r="Z1411" s="52"/>
      <c r="AA1411" s="52"/>
      <c r="AB1411" s="52"/>
      <c r="AC1411" s="52"/>
      <c r="AD1411" s="52"/>
      <c r="AE1411" s="52"/>
      <c r="AF1411" s="52"/>
      <c r="AG1411" s="52"/>
      <c r="AH1411" s="52"/>
      <c r="AI1411" s="52"/>
      <c r="AJ1411" s="52"/>
      <c r="AK1411" s="52"/>
      <c r="AL1411" s="52"/>
      <c r="AM1411" s="52"/>
      <c r="AN1411" s="52"/>
      <c r="AO1411" s="52"/>
      <c r="AP1411" s="52"/>
      <c r="AQ1411" s="52"/>
      <c r="AR1411" s="52"/>
      <c r="AS1411" s="52"/>
      <c r="AT1411" s="52"/>
      <c r="AU1411" s="52"/>
      <c r="AV1411" s="52"/>
      <c r="AW1411" s="52"/>
    </row>
    <row r="1412" spans="1:49" x14ac:dyDescent="0.2">
      <c r="A1412" s="52"/>
      <c r="B1412" s="52"/>
      <c r="C1412" s="52"/>
      <c r="D1412" s="52"/>
      <c r="E1412" s="52"/>
      <c r="F1412" s="52"/>
      <c r="G1412" s="52"/>
      <c r="H1412" s="52"/>
      <c r="I1412" s="52"/>
      <c r="J1412" s="52"/>
      <c r="K1412" s="52"/>
      <c r="L1412" s="52"/>
      <c r="M1412" s="52"/>
      <c r="N1412" s="52"/>
      <c r="O1412" s="52"/>
      <c r="P1412" s="52"/>
      <c r="Q1412" s="52"/>
      <c r="R1412" s="52"/>
      <c r="S1412" s="52"/>
      <c r="T1412" s="52"/>
      <c r="U1412" s="52"/>
      <c r="V1412" s="52"/>
      <c r="W1412" s="52"/>
      <c r="X1412" s="52"/>
      <c r="Y1412" s="52"/>
      <c r="Z1412" s="52"/>
      <c r="AA1412" s="52"/>
      <c r="AB1412" s="52"/>
      <c r="AC1412" s="52"/>
      <c r="AD1412" s="52"/>
      <c r="AE1412" s="52"/>
      <c r="AF1412" s="52"/>
      <c r="AG1412" s="52"/>
      <c r="AH1412" s="52"/>
      <c r="AI1412" s="52"/>
      <c r="AJ1412" s="52"/>
      <c r="AK1412" s="52"/>
      <c r="AL1412" s="52"/>
      <c r="AM1412" s="52"/>
      <c r="AN1412" s="52"/>
      <c r="AO1412" s="52"/>
      <c r="AP1412" s="52"/>
      <c r="AQ1412" s="52"/>
      <c r="AR1412" s="52"/>
      <c r="AS1412" s="52"/>
      <c r="AT1412" s="52"/>
      <c r="AU1412" s="52"/>
      <c r="AV1412" s="52"/>
      <c r="AW1412" s="52"/>
    </row>
    <row r="1413" spans="1:49" x14ac:dyDescent="0.2">
      <c r="A1413" s="52"/>
      <c r="B1413" s="52"/>
      <c r="C1413" s="52"/>
      <c r="D1413" s="52"/>
      <c r="E1413" s="52"/>
      <c r="F1413" s="52"/>
      <c r="G1413" s="52"/>
      <c r="H1413" s="52"/>
      <c r="I1413" s="52"/>
      <c r="J1413" s="52"/>
      <c r="K1413" s="52"/>
      <c r="L1413" s="52"/>
      <c r="M1413" s="52"/>
      <c r="N1413" s="52"/>
      <c r="O1413" s="52"/>
      <c r="P1413" s="52"/>
      <c r="Q1413" s="52"/>
      <c r="R1413" s="52"/>
      <c r="S1413" s="52"/>
      <c r="T1413" s="52"/>
      <c r="U1413" s="52"/>
      <c r="V1413" s="52"/>
      <c r="W1413" s="52"/>
      <c r="X1413" s="52"/>
      <c r="Y1413" s="52"/>
      <c r="Z1413" s="52"/>
      <c r="AA1413" s="52"/>
      <c r="AB1413" s="52"/>
      <c r="AC1413" s="52"/>
      <c r="AD1413" s="52"/>
      <c r="AE1413" s="52"/>
      <c r="AF1413" s="52"/>
      <c r="AG1413" s="52"/>
      <c r="AH1413" s="52"/>
      <c r="AI1413" s="52"/>
      <c r="AJ1413" s="52"/>
      <c r="AK1413" s="52"/>
      <c r="AL1413" s="52"/>
      <c r="AM1413" s="52"/>
      <c r="AN1413" s="52"/>
      <c r="AO1413" s="52"/>
      <c r="AP1413" s="52"/>
      <c r="AQ1413" s="52"/>
      <c r="AR1413" s="52"/>
      <c r="AS1413" s="52"/>
      <c r="AT1413" s="52"/>
      <c r="AU1413" s="52"/>
      <c r="AV1413" s="52"/>
      <c r="AW1413" s="52"/>
    </row>
    <row r="1414" spans="1:49" x14ac:dyDescent="0.2">
      <c r="A1414" s="52"/>
      <c r="B1414" s="52"/>
      <c r="C1414" s="52"/>
      <c r="D1414" s="52"/>
      <c r="E1414" s="52"/>
      <c r="F1414" s="52"/>
      <c r="G1414" s="52"/>
      <c r="H1414" s="52"/>
      <c r="I1414" s="52"/>
      <c r="J1414" s="52"/>
      <c r="K1414" s="52"/>
      <c r="L1414" s="52"/>
      <c r="M1414" s="52"/>
      <c r="N1414" s="52"/>
      <c r="O1414" s="52"/>
      <c r="P1414" s="52"/>
      <c r="Q1414" s="52"/>
      <c r="R1414" s="52"/>
      <c r="S1414" s="52"/>
      <c r="T1414" s="52"/>
      <c r="U1414" s="52"/>
      <c r="V1414" s="52"/>
      <c r="W1414" s="52"/>
      <c r="X1414" s="52"/>
      <c r="Y1414" s="52"/>
      <c r="Z1414" s="52"/>
      <c r="AA1414" s="52"/>
      <c r="AB1414" s="52"/>
      <c r="AC1414" s="52"/>
      <c r="AD1414" s="52"/>
      <c r="AE1414" s="52"/>
      <c r="AF1414" s="52"/>
      <c r="AG1414" s="52"/>
      <c r="AH1414" s="52"/>
      <c r="AI1414" s="52"/>
      <c r="AJ1414" s="52"/>
      <c r="AK1414" s="52"/>
      <c r="AL1414" s="52"/>
      <c r="AM1414" s="52"/>
      <c r="AN1414" s="52"/>
      <c r="AO1414" s="52"/>
      <c r="AP1414" s="52"/>
      <c r="AQ1414" s="52"/>
      <c r="AR1414" s="52"/>
      <c r="AS1414" s="52"/>
      <c r="AT1414" s="52"/>
      <c r="AU1414" s="52"/>
      <c r="AV1414" s="52"/>
      <c r="AW1414" s="52"/>
    </row>
    <row r="1415" spans="1:49" x14ac:dyDescent="0.2">
      <c r="A1415" s="52"/>
      <c r="B1415" s="52"/>
      <c r="C1415" s="52"/>
      <c r="D1415" s="52"/>
      <c r="E1415" s="52"/>
      <c r="F1415" s="52"/>
      <c r="G1415" s="52"/>
      <c r="H1415" s="52"/>
      <c r="I1415" s="52"/>
      <c r="J1415" s="52"/>
      <c r="K1415" s="52"/>
      <c r="L1415" s="52"/>
      <c r="M1415" s="52"/>
      <c r="N1415" s="52"/>
      <c r="O1415" s="52"/>
      <c r="P1415" s="52"/>
      <c r="Q1415" s="52"/>
      <c r="R1415" s="52"/>
      <c r="S1415" s="52"/>
      <c r="T1415" s="52"/>
      <c r="U1415" s="52"/>
      <c r="V1415" s="52"/>
      <c r="W1415" s="52"/>
      <c r="X1415" s="52"/>
      <c r="Y1415" s="52"/>
      <c r="Z1415" s="52"/>
      <c r="AA1415" s="52"/>
      <c r="AB1415" s="52"/>
      <c r="AC1415" s="52"/>
      <c r="AD1415" s="52"/>
      <c r="AE1415" s="52"/>
      <c r="AF1415" s="52"/>
      <c r="AG1415" s="52"/>
      <c r="AH1415" s="52"/>
      <c r="AI1415" s="52"/>
      <c r="AJ1415" s="52"/>
      <c r="AK1415" s="52"/>
      <c r="AL1415" s="52"/>
      <c r="AM1415" s="52"/>
      <c r="AN1415" s="52"/>
      <c r="AO1415" s="52"/>
      <c r="AP1415" s="52"/>
      <c r="AQ1415" s="52"/>
      <c r="AR1415" s="52"/>
      <c r="AS1415" s="52"/>
      <c r="AT1415" s="52"/>
      <c r="AU1415" s="52"/>
      <c r="AV1415" s="52"/>
      <c r="AW1415" s="52"/>
    </row>
    <row r="1416" spans="1:49" x14ac:dyDescent="0.2">
      <c r="A1416" s="52"/>
      <c r="B1416" s="52"/>
      <c r="C1416" s="52"/>
      <c r="D1416" s="52"/>
      <c r="E1416" s="52"/>
      <c r="F1416" s="52"/>
      <c r="G1416" s="52"/>
      <c r="H1416" s="52"/>
      <c r="I1416" s="52"/>
      <c r="J1416" s="52"/>
      <c r="K1416" s="52"/>
      <c r="L1416" s="52"/>
      <c r="M1416" s="52"/>
      <c r="N1416" s="52"/>
      <c r="O1416" s="52"/>
      <c r="P1416" s="52"/>
      <c r="Q1416" s="52"/>
      <c r="R1416" s="52"/>
      <c r="S1416" s="52"/>
      <c r="T1416" s="52"/>
      <c r="U1416" s="52"/>
      <c r="V1416" s="52"/>
      <c r="W1416" s="52"/>
      <c r="X1416" s="52"/>
      <c r="Y1416" s="52"/>
      <c r="Z1416" s="52"/>
      <c r="AA1416" s="52"/>
      <c r="AB1416" s="52"/>
      <c r="AC1416" s="52"/>
      <c r="AD1416" s="52"/>
      <c r="AE1416" s="52"/>
      <c r="AF1416" s="52"/>
      <c r="AG1416" s="52"/>
      <c r="AH1416" s="52"/>
      <c r="AI1416" s="52"/>
      <c r="AJ1416" s="52"/>
      <c r="AK1416" s="52"/>
      <c r="AL1416" s="52"/>
      <c r="AM1416" s="52"/>
      <c r="AN1416" s="52"/>
      <c r="AO1416" s="52"/>
      <c r="AP1416" s="52"/>
      <c r="AQ1416" s="52"/>
      <c r="AR1416" s="52"/>
      <c r="AS1416" s="52"/>
      <c r="AT1416" s="52"/>
      <c r="AU1416" s="52"/>
      <c r="AV1416" s="52"/>
      <c r="AW1416" s="52"/>
    </row>
    <row r="1417" spans="1:49" x14ac:dyDescent="0.2">
      <c r="A1417" s="52"/>
      <c r="B1417" s="52"/>
      <c r="C1417" s="52"/>
      <c r="D1417" s="52"/>
      <c r="E1417" s="52"/>
      <c r="F1417" s="52"/>
      <c r="G1417" s="52"/>
      <c r="H1417" s="52"/>
      <c r="I1417" s="52"/>
      <c r="J1417" s="52"/>
      <c r="K1417" s="52"/>
      <c r="L1417" s="52"/>
      <c r="M1417" s="52"/>
      <c r="N1417" s="52"/>
      <c r="O1417" s="52"/>
      <c r="P1417" s="52"/>
      <c r="Q1417" s="52"/>
      <c r="R1417" s="52"/>
      <c r="S1417" s="52"/>
      <c r="T1417" s="52"/>
      <c r="U1417" s="52"/>
      <c r="V1417" s="52"/>
      <c r="W1417" s="52"/>
      <c r="X1417" s="52"/>
      <c r="Y1417" s="52"/>
      <c r="Z1417" s="52"/>
      <c r="AA1417" s="52"/>
      <c r="AB1417" s="52"/>
      <c r="AC1417" s="52"/>
      <c r="AD1417" s="52"/>
      <c r="AE1417" s="52"/>
      <c r="AF1417" s="52"/>
      <c r="AG1417" s="52"/>
      <c r="AH1417" s="52"/>
      <c r="AI1417" s="52"/>
      <c r="AJ1417" s="52"/>
      <c r="AK1417" s="52"/>
      <c r="AL1417" s="52"/>
      <c r="AM1417" s="52"/>
      <c r="AN1417" s="52"/>
      <c r="AO1417" s="52"/>
      <c r="AP1417" s="52"/>
      <c r="AQ1417" s="52"/>
      <c r="AR1417" s="52"/>
      <c r="AS1417" s="52"/>
      <c r="AT1417" s="52"/>
      <c r="AU1417" s="52"/>
      <c r="AV1417" s="52"/>
      <c r="AW1417" s="52"/>
    </row>
    <row r="1418" spans="1:49" x14ac:dyDescent="0.2">
      <c r="A1418" s="52"/>
      <c r="B1418" s="52"/>
      <c r="C1418" s="52"/>
      <c r="D1418" s="52"/>
      <c r="E1418" s="52"/>
      <c r="F1418" s="52"/>
      <c r="G1418" s="52"/>
      <c r="H1418" s="52"/>
      <c r="I1418" s="52"/>
      <c r="J1418" s="52"/>
      <c r="K1418" s="52"/>
      <c r="L1418" s="52"/>
      <c r="M1418" s="52"/>
      <c r="N1418" s="52"/>
      <c r="O1418" s="52"/>
      <c r="P1418" s="52"/>
      <c r="Q1418" s="52"/>
      <c r="R1418" s="52"/>
      <c r="S1418" s="52"/>
      <c r="T1418" s="52"/>
      <c r="U1418" s="52"/>
      <c r="V1418" s="52"/>
      <c r="W1418" s="52"/>
      <c r="X1418" s="52"/>
      <c r="Y1418" s="52"/>
      <c r="Z1418" s="52"/>
      <c r="AA1418" s="52"/>
      <c r="AB1418" s="52"/>
      <c r="AC1418" s="52"/>
      <c r="AD1418" s="52"/>
      <c r="AE1418" s="52"/>
      <c r="AF1418" s="52"/>
      <c r="AG1418" s="52"/>
      <c r="AH1418" s="52"/>
      <c r="AI1418" s="52"/>
      <c r="AJ1418" s="52"/>
      <c r="AK1418" s="52"/>
      <c r="AL1418" s="52"/>
      <c r="AM1418" s="52"/>
      <c r="AN1418" s="52"/>
      <c r="AO1418" s="52"/>
      <c r="AP1418" s="52"/>
      <c r="AQ1418" s="52"/>
      <c r="AR1418" s="52"/>
      <c r="AS1418" s="52"/>
      <c r="AT1418" s="52"/>
      <c r="AU1418" s="52"/>
      <c r="AV1418" s="52"/>
      <c r="AW1418" s="52"/>
    </row>
    <row r="1419" spans="1:49" x14ac:dyDescent="0.2">
      <c r="A1419" s="52"/>
      <c r="B1419" s="52"/>
      <c r="C1419" s="52"/>
      <c r="D1419" s="52"/>
      <c r="E1419" s="52"/>
      <c r="F1419" s="52"/>
      <c r="G1419" s="52"/>
      <c r="H1419" s="52"/>
      <c r="I1419" s="52"/>
      <c r="J1419" s="52"/>
      <c r="K1419" s="52"/>
      <c r="L1419" s="52"/>
      <c r="M1419" s="52"/>
      <c r="N1419" s="52"/>
      <c r="O1419" s="52"/>
      <c r="P1419" s="52"/>
      <c r="Q1419" s="52"/>
      <c r="R1419" s="52"/>
      <c r="S1419" s="52"/>
      <c r="T1419" s="52"/>
      <c r="U1419" s="52"/>
      <c r="V1419" s="52"/>
      <c r="W1419" s="52"/>
      <c r="X1419" s="52"/>
      <c r="Y1419" s="52"/>
      <c r="Z1419" s="52"/>
      <c r="AA1419" s="52"/>
      <c r="AB1419" s="52"/>
      <c r="AC1419" s="52"/>
      <c r="AD1419" s="52"/>
      <c r="AE1419" s="52"/>
      <c r="AF1419" s="52"/>
      <c r="AG1419" s="52"/>
      <c r="AH1419" s="52"/>
      <c r="AI1419" s="52"/>
      <c r="AJ1419" s="52"/>
      <c r="AK1419" s="52"/>
      <c r="AL1419" s="52"/>
      <c r="AM1419" s="52"/>
      <c r="AN1419" s="52"/>
      <c r="AO1419" s="52"/>
      <c r="AP1419" s="52"/>
      <c r="AQ1419" s="52"/>
      <c r="AR1419" s="52"/>
      <c r="AS1419" s="52"/>
      <c r="AT1419" s="52"/>
      <c r="AU1419" s="52"/>
      <c r="AV1419" s="52"/>
      <c r="AW1419" s="52"/>
    </row>
    <row r="1420" spans="1:49" x14ac:dyDescent="0.2">
      <c r="A1420" s="52"/>
      <c r="B1420" s="52"/>
      <c r="C1420" s="52"/>
      <c r="D1420" s="52"/>
      <c r="E1420" s="52"/>
      <c r="F1420" s="52"/>
      <c r="G1420" s="52"/>
      <c r="H1420" s="52"/>
      <c r="I1420" s="52"/>
      <c r="J1420" s="52"/>
      <c r="K1420" s="52"/>
      <c r="L1420" s="52"/>
      <c r="M1420" s="52"/>
      <c r="N1420" s="52"/>
      <c r="O1420" s="52"/>
      <c r="P1420" s="52"/>
      <c r="Q1420" s="52"/>
      <c r="R1420" s="52"/>
      <c r="S1420" s="52"/>
      <c r="T1420" s="52"/>
      <c r="U1420" s="52"/>
      <c r="V1420" s="52"/>
      <c r="W1420" s="52"/>
      <c r="X1420" s="52"/>
      <c r="Y1420" s="52"/>
      <c r="Z1420" s="52"/>
      <c r="AA1420" s="52"/>
      <c r="AB1420" s="52"/>
      <c r="AC1420" s="52"/>
      <c r="AD1420" s="52"/>
      <c r="AE1420" s="52"/>
      <c r="AF1420" s="52"/>
      <c r="AG1420" s="52"/>
      <c r="AH1420" s="52"/>
      <c r="AI1420" s="52"/>
      <c r="AJ1420" s="52"/>
      <c r="AK1420" s="52"/>
      <c r="AL1420" s="52"/>
      <c r="AM1420" s="52"/>
      <c r="AN1420" s="52"/>
      <c r="AO1420" s="52"/>
      <c r="AP1420" s="52"/>
      <c r="AQ1420" s="52"/>
      <c r="AR1420" s="52"/>
      <c r="AS1420" s="52"/>
      <c r="AT1420" s="52"/>
      <c r="AU1420" s="52"/>
      <c r="AV1420" s="52"/>
      <c r="AW1420" s="52"/>
    </row>
    <row r="1421" spans="1:49" x14ac:dyDescent="0.2">
      <c r="A1421" s="52"/>
      <c r="B1421" s="52"/>
      <c r="C1421" s="52"/>
      <c r="D1421" s="52"/>
      <c r="E1421" s="52"/>
      <c r="F1421" s="52"/>
      <c r="G1421" s="52"/>
      <c r="H1421" s="52"/>
      <c r="I1421" s="52"/>
      <c r="J1421" s="52"/>
      <c r="K1421" s="52"/>
      <c r="L1421" s="52"/>
      <c r="M1421" s="52"/>
      <c r="N1421" s="52"/>
      <c r="O1421" s="52"/>
      <c r="P1421" s="52"/>
      <c r="Q1421" s="52"/>
      <c r="R1421" s="52"/>
      <c r="S1421" s="52"/>
      <c r="T1421" s="52"/>
      <c r="U1421" s="52"/>
      <c r="V1421" s="52"/>
      <c r="W1421" s="52"/>
      <c r="X1421" s="52"/>
      <c r="Y1421" s="52"/>
      <c r="Z1421" s="52"/>
      <c r="AA1421" s="52"/>
      <c r="AB1421" s="52"/>
      <c r="AC1421" s="52"/>
      <c r="AD1421" s="52"/>
      <c r="AE1421" s="52"/>
      <c r="AF1421" s="52"/>
      <c r="AG1421" s="52"/>
      <c r="AH1421" s="52"/>
      <c r="AI1421" s="52"/>
      <c r="AJ1421" s="52"/>
      <c r="AK1421" s="52"/>
      <c r="AL1421" s="52"/>
      <c r="AM1421" s="52"/>
      <c r="AN1421" s="52"/>
      <c r="AO1421" s="52"/>
      <c r="AP1421" s="52"/>
      <c r="AQ1421" s="52"/>
      <c r="AR1421" s="52"/>
      <c r="AS1421" s="52"/>
      <c r="AT1421" s="52"/>
      <c r="AU1421" s="52"/>
      <c r="AV1421" s="52"/>
      <c r="AW1421" s="52"/>
    </row>
    <row r="1422" spans="1:49" x14ac:dyDescent="0.2">
      <c r="A1422" s="52"/>
      <c r="B1422" s="52"/>
      <c r="C1422" s="52"/>
      <c r="D1422" s="52"/>
      <c r="E1422" s="52"/>
      <c r="F1422" s="52"/>
      <c r="G1422" s="52"/>
      <c r="H1422" s="52"/>
      <c r="I1422" s="52"/>
      <c r="J1422" s="52"/>
      <c r="K1422" s="52"/>
      <c r="L1422" s="52"/>
      <c r="M1422" s="52"/>
      <c r="N1422" s="52"/>
      <c r="O1422" s="52"/>
      <c r="P1422" s="52"/>
      <c r="Q1422" s="52"/>
      <c r="R1422" s="52"/>
      <c r="S1422" s="52"/>
      <c r="T1422" s="52"/>
      <c r="U1422" s="52"/>
      <c r="V1422" s="52"/>
      <c r="W1422" s="52"/>
      <c r="X1422" s="52"/>
      <c r="Y1422" s="52"/>
      <c r="Z1422" s="52"/>
      <c r="AA1422" s="52"/>
      <c r="AB1422" s="52"/>
      <c r="AC1422" s="52"/>
      <c r="AD1422" s="52"/>
      <c r="AE1422" s="52"/>
      <c r="AF1422" s="52"/>
      <c r="AG1422" s="52"/>
      <c r="AH1422" s="52"/>
      <c r="AI1422" s="52"/>
      <c r="AJ1422" s="52"/>
      <c r="AK1422" s="52"/>
      <c r="AL1422" s="52"/>
      <c r="AM1422" s="52"/>
      <c r="AN1422" s="52"/>
      <c r="AO1422" s="52"/>
      <c r="AP1422" s="52"/>
      <c r="AQ1422" s="52"/>
      <c r="AR1422" s="52"/>
      <c r="AS1422" s="52"/>
      <c r="AT1422" s="52"/>
      <c r="AU1422" s="52"/>
      <c r="AV1422" s="52"/>
      <c r="AW1422" s="52"/>
    </row>
    <row r="1423" spans="1:49" x14ac:dyDescent="0.2">
      <c r="A1423" s="52"/>
      <c r="B1423" s="52"/>
      <c r="C1423" s="52"/>
      <c r="D1423" s="52"/>
      <c r="E1423" s="52"/>
      <c r="F1423" s="52"/>
      <c r="G1423" s="52"/>
      <c r="H1423" s="52"/>
      <c r="I1423" s="52"/>
      <c r="J1423" s="52"/>
      <c r="K1423" s="52"/>
      <c r="L1423" s="52"/>
      <c r="M1423" s="52"/>
      <c r="N1423" s="52"/>
      <c r="O1423" s="52"/>
      <c r="P1423" s="52"/>
      <c r="Q1423" s="52"/>
      <c r="R1423" s="52"/>
      <c r="S1423" s="52"/>
      <c r="T1423" s="52"/>
      <c r="U1423" s="52"/>
      <c r="V1423" s="52"/>
      <c r="W1423" s="52"/>
      <c r="X1423" s="52"/>
      <c r="Y1423" s="52"/>
      <c r="Z1423" s="52"/>
      <c r="AA1423" s="52"/>
      <c r="AB1423" s="52"/>
      <c r="AC1423" s="52"/>
      <c r="AD1423" s="52"/>
      <c r="AE1423" s="52"/>
      <c r="AF1423" s="52"/>
      <c r="AG1423" s="52"/>
      <c r="AH1423" s="52"/>
      <c r="AI1423" s="52"/>
      <c r="AJ1423" s="52"/>
      <c r="AK1423" s="52"/>
      <c r="AL1423" s="52"/>
      <c r="AM1423" s="52"/>
      <c r="AN1423" s="52"/>
      <c r="AO1423" s="52"/>
      <c r="AP1423" s="52"/>
      <c r="AQ1423" s="52"/>
      <c r="AR1423" s="52"/>
      <c r="AS1423" s="52"/>
      <c r="AT1423" s="52"/>
      <c r="AU1423" s="52"/>
      <c r="AV1423" s="52"/>
      <c r="AW1423" s="52"/>
    </row>
    <row r="1424" spans="1:49" x14ac:dyDescent="0.2">
      <c r="A1424" s="52"/>
      <c r="B1424" s="52"/>
      <c r="C1424" s="52"/>
      <c r="D1424" s="52"/>
      <c r="E1424" s="52"/>
      <c r="F1424" s="52"/>
      <c r="G1424" s="52"/>
      <c r="H1424" s="52"/>
      <c r="I1424" s="52"/>
      <c r="J1424" s="52"/>
      <c r="K1424" s="52"/>
      <c r="L1424" s="52"/>
      <c r="M1424" s="52"/>
      <c r="N1424" s="52"/>
      <c r="O1424" s="52"/>
      <c r="P1424" s="52"/>
      <c r="Q1424" s="52"/>
      <c r="R1424" s="52"/>
      <c r="S1424" s="52"/>
      <c r="T1424" s="52"/>
      <c r="U1424" s="52"/>
      <c r="V1424" s="52"/>
      <c r="W1424" s="52"/>
      <c r="X1424" s="52"/>
      <c r="Y1424" s="52"/>
      <c r="Z1424" s="52"/>
      <c r="AA1424" s="52"/>
      <c r="AB1424" s="52"/>
      <c r="AC1424" s="52"/>
      <c r="AD1424" s="52"/>
      <c r="AE1424" s="52"/>
      <c r="AF1424" s="52"/>
      <c r="AG1424" s="52"/>
      <c r="AH1424" s="52"/>
      <c r="AI1424" s="52"/>
      <c r="AJ1424" s="52"/>
      <c r="AK1424" s="52"/>
      <c r="AL1424" s="52"/>
      <c r="AM1424" s="52"/>
      <c r="AN1424" s="52"/>
      <c r="AO1424" s="52"/>
      <c r="AP1424" s="52"/>
      <c r="AQ1424" s="52"/>
      <c r="AR1424" s="52"/>
      <c r="AS1424" s="52"/>
      <c r="AT1424" s="52"/>
      <c r="AU1424" s="52"/>
      <c r="AV1424" s="52"/>
      <c r="AW1424" s="52"/>
    </row>
    <row r="1425" spans="1:49" x14ac:dyDescent="0.2">
      <c r="A1425" s="52"/>
      <c r="B1425" s="52"/>
      <c r="C1425" s="52"/>
      <c r="D1425" s="52"/>
      <c r="E1425" s="52"/>
      <c r="F1425" s="52"/>
      <c r="G1425" s="52"/>
      <c r="H1425" s="52"/>
      <c r="I1425" s="52"/>
      <c r="J1425" s="52"/>
      <c r="K1425" s="52"/>
      <c r="L1425" s="52"/>
      <c r="M1425" s="52"/>
      <c r="N1425" s="52"/>
      <c r="O1425" s="52"/>
      <c r="P1425" s="52"/>
      <c r="Q1425" s="52"/>
      <c r="R1425" s="52"/>
      <c r="S1425" s="52"/>
      <c r="T1425" s="52"/>
      <c r="U1425" s="52"/>
      <c r="V1425" s="52"/>
      <c r="W1425" s="52"/>
      <c r="X1425" s="52"/>
      <c r="Y1425" s="52"/>
      <c r="Z1425" s="52"/>
      <c r="AA1425" s="52"/>
      <c r="AB1425" s="52"/>
      <c r="AC1425" s="52"/>
      <c r="AD1425" s="52"/>
      <c r="AE1425" s="52"/>
      <c r="AF1425" s="52"/>
      <c r="AG1425" s="52"/>
      <c r="AH1425" s="52"/>
      <c r="AI1425" s="52"/>
      <c r="AJ1425" s="52"/>
      <c r="AK1425" s="52"/>
      <c r="AL1425" s="52"/>
      <c r="AM1425" s="52"/>
      <c r="AN1425" s="52"/>
      <c r="AO1425" s="52"/>
      <c r="AP1425" s="52"/>
      <c r="AQ1425" s="52"/>
      <c r="AR1425" s="52"/>
      <c r="AS1425" s="52"/>
      <c r="AT1425" s="52"/>
      <c r="AU1425" s="52"/>
      <c r="AV1425" s="52"/>
      <c r="AW1425" s="52"/>
    </row>
    <row r="1426" spans="1:49" x14ac:dyDescent="0.2">
      <c r="A1426" s="52"/>
      <c r="B1426" s="52"/>
      <c r="C1426" s="52"/>
      <c r="D1426" s="52"/>
      <c r="E1426" s="52"/>
      <c r="F1426" s="52"/>
      <c r="G1426" s="52"/>
      <c r="H1426" s="52"/>
      <c r="I1426" s="52"/>
      <c r="J1426" s="52"/>
      <c r="K1426" s="52"/>
      <c r="L1426" s="52"/>
      <c r="M1426" s="52"/>
      <c r="N1426" s="52"/>
      <c r="O1426" s="52"/>
      <c r="P1426" s="52"/>
      <c r="Q1426" s="52"/>
      <c r="R1426" s="52"/>
      <c r="S1426" s="52"/>
      <c r="T1426" s="52"/>
      <c r="U1426" s="52"/>
      <c r="V1426" s="52"/>
      <c r="W1426" s="52"/>
      <c r="X1426" s="52"/>
      <c r="Y1426" s="52"/>
      <c r="Z1426" s="52"/>
      <c r="AA1426" s="52"/>
      <c r="AB1426" s="52"/>
      <c r="AC1426" s="52"/>
      <c r="AD1426" s="52"/>
      <c r="AE1426" s="52"/>
      <c r="AF1426" s="52"/>
      <c r="AG1426" s="52"/>
      <c r="AH1426" s="52"/>
      <c r="AI1426" s="52"/>
      <c r="AJ1426" s="52"/>
      <c r="AK1426" s="52"/>
      <c r="AL1426" s="52"/>
      <c r="AM1426" s="52"/>
      <c r="AN1426" s="52"/>
      <c r="AO1426" s="52"/>
      <c r="AP1426" s="52"/>
      <c r="AQ1426" s="52"/>
      <c r="AR1426" s="52"/>
      <c r="AS1426" s="52"/>
      <c r="AT1426" s="52"/>
      <c r="AU1426" s="52"/>
      <c r="AV1426" s="52"/>
      <c r="AW1426" s="52"/>
    </row>
    <row r="1427" spans="1:49" x14ac:dyDescent="0.2">
      <c r="A1427" s="52"/>
      <c r="B1427" s="52"/>
      <c r="C1427" s="52"/>
      <c r="D1427" s="52"/>
      <c r="E1427" s="52"/>
      <c r="F1427" s="52"/>
      <c r="G1427" s="52"/>
      <c r="H1427" s="52"/>
      <c r="I1427" s="52"/>
      <c r="J1427" s="52"/>
      <c r="K1427" s="52"/>
      <c r="L1427" s="52"/>
      <c r="M1427" s="52"/>
      <c r="N1427" s="52"/>
      <c r="O1427" s="52"/>
      <c r="P1427" s="52"/>
      <c r="Q1427" s="52"/>
      <c r="R1427" s="52"/>
      <c r="S1427" s="52"/>
      <c r="T1427" s="52"/>
      <c r="U1427" s="52"/>
      <c r="V1427" s="52"/>
      <c r="W1427" s="52"/>
      <c r="X1427" s="52"/>
      <c r="Y1427" s="52"/>
      <c r="Z1427" s="52"/>
      <c r="AA1427" s="52"/>
      <c r="AB1427" s="52"/>
      <c r="AC1427" s="52"/>
      <c r="AD1427" s="52"/>
      <c r="AE1427" s="52"/>
      <c r="AF1427" s="52"/>
      <c r="AG1427" s="52"/>
      <c r="AH1427" s="52"/>
      <c r="AI1427" s="52"/>
      <c r="AJ1427" s="52"/>
      <c r="AK1427" s="52"/>
      <c r="AL1427" s="52"/>
      <c r="AM1427" s="52"/>
      <c r="AN1427" s="52"/>
      <c r="AO1427" s="52"/>
      <c r="AP1427" s="52"/>
      <c r="AQ1427" s="52"/>
      <c r="AR1427" s="52"/>
      <c r="AS1427" s="52"/>
      <c r="AT1427" s="52"/>
      <c r="AU1427" s="52"/>
      <c r="AV1427" s="52"/>
      <c r="AW1427" s="52"/>
    </row>
    <row r="1428" spans="1:49" x14ac:dyDescent="0.2">
      <c r="A1428" s="52"/>
      <c r="B1428" s="52"/>
      <c r="C1428" s="52"/>
      <c r="D1428" s="52"/>
      <c r="E1428" s="52"/>
      <c r="F1428" s="52"/>
      <c r="G1428" s="52"/>
      <c r="H1428" s="52"/>
      <c r="I1428" s="52"/>
      <c r="J1428" s="52"/>
      <c r="K1428" s="52"/>
      <c r="L1428" s="52"/>
      <c r="M1428" s="52"/>
      <c r="N1428" s="52"/>
      <c r="O1428" s="52"/>
      <c r="P1428" s="52"/>
      <c r="Q1428" s="52"/>
      <c r="R1428" s="52"/>
      <c r="S1428" s="52"/>
      <c r="T1428" s="52"/>
      <c r="U1428" s="52"/>
      <c r="V1428" s="52"/>
      <c r="W1428" s="52"/>
      <c r="X1428" s="52"/>
      <c r="Y1428" s="52"/>
      <c r="Z1428" s="52"/>
      <c r="AA1428" s="52"/>
      <c r="AB1428" s="52"/>
      <c r="AC1428" s="52"/>
      <c r="AD1428" s="52"/>
      <c r="AE1428" s="52"/>
      <c r="AF1428" s="52"/>
      <c r="AG1428" s="52"/>
      <c r="AH1428" s="52"/>
      <c r="AI1428" s="52"/>
      <c r="AJ1428" s="52"/>
      <c r="AK1428" s="52"/>
      <c r="AL1428" s="52"/>
      <c r="AM1428" s="52"/>
      <c r="AN1428" s="52"/>
      <c r="AO1428" s="52"/>
      <c r="AP1428" s="52"/>
      <c r="AQ1428" s="52"/>
      <c r="AR1428" s="52"/>
      <c r="AS1428" s="52"/>
      <c r="AT1428" s="52"/>
      <c r="AU1428" s="52"/>
      <c r="AV1428" s="52"/>
      <c r="AW1428" s="52"/>
    </row>
    <row r="1429" spans="1:49" x14ac:dyDescent="0.2">
      <c r="A1429" s="52"/>
      <c r="B1429" s="52"/>
      <c r="C1429" s="52"/>
      <c r="D1429" s="52"/>
      <c r="E1429" s="52"/>
      <c r="F1429" s="52"/>
      <c r="G1429" s="52"/>
      <c r="H1429" s="52"/>
      <c r="I1429" s="52"/>
      <c r="J1429" s="52"/>
      <c r="K1429" s="52"/>
      <c r="L1429" s="52"/>
      <c r="M1429" s="52"/>
      <c r="N1429" s="52"/>
      <c r="O1429" s="52"/>
      <c r="P1429" s="52"/>
      <c r="Q1429" s="52"/>
      <c r="R1429" s="52"/>
      <c r="S1429" s="52"/>
      <c r="T1429" s="52"/>
      <c r="U1429" s="52"/>
      <c r="V1429" s="52"/>
      <c r="W1429" s="52"/>
      <c r="X1429" s="52"/>
      <c r="Y1429" s="52"/>
      <c r="Z1429" s="52"/>
      <c r="AA1429" s="52"/>
      <c r="AB1429" s="52"/>
      <c r="AC1429" s="52"/>
      <c r="AD1429" s="52"/>
      <c r="AE1429" s="52"/>
      <c r="AF1429" s="52"/>
      <c r="AG1429" s="52"/>
      <c r="AH1429" s="52"/>
      <c r="AI1429" s="52"/>
      <c r="AJ1429" s="52"/>
      <c r="AK1429" s="52"/>
      <c r="AL1429" s="52"/>
      <c r="AM1429" s="52"/>
      <c r="AN1429" s="52"/>
      <c r="AO1429" s="52"/>
      <c r="AP1429" s="52"/>
      <c r="AQ1429" s="52"/>
      <c r="AR1429" s="52"/>
      <c r="AS1429" s="52"/>
      <c r="AT1429" s="52"/>
      <c r="AU1429" s="52"/>
      <c r="AV1429" s="52"/>
      <c r="AW1429" s="52"/>
    </row>
    <row r="1430" spans="1:49" x14ac:dyDescent="0.2">
      <c r="A1430" s="52"/>
      <c r="B1430" s="52"/>
      <c r="C1430" s="52"/>
      <c r="D1430" s="52"/>
      <c r="E1430" s="52"/>
      <c r="F1430" s="52"/>
      <c r="G1430" s="52"/>
      <c r="H1430" s="52"/>
      <c r="I1430" s="52"/>
      <c r="J1430" s="52"/>
      <c r="K1430" s="52"/>
      <c r="L1430" s="52"/>
      <c r="M1430" s="52"/>
      <c r="N1430" s="52"/>
      <c r="O1430" s="52"/>
      <c r="P1430" s="52"/>
      <c r="Q1430" s="52"/>
      <c r="R1430" s="52"/>
      <c r="S1430" s="52"/>
      <c r="T1430" s="52"/>
      <c r="U1430" s="52"/>
      <c r="V1430" s="52"/>
      <c r="W1430" s="52"/>
      <c r="X1430" s="52"/>
      <c r="Y1430" s="52"/>
      <c r="Z1430" s="52"/>
      <c r="AA1430" s="52"/>
      <c r="AB1430" s="52"/>
      <c r="AC1430" s="52"/>
      <c r="AD1430" s="52"/>
      <c r="AE1430" s="52"/>
      <c r="AF1430" s="52"/>
      <c r="AG1430" s="52"/>
      <c r="AH1430" s="52"/>
      <c r="AI1430" s="52"/>
      <c r="AJ1430" s="52"/>
      <c r="AK1430" s="52"/>
      <c r="AL1430" s="52"/>
      <c r="AM1430" s="52"/>
      <c r="AN1430" s="52"/>
      <c r="AO1430" s="52"/>
      <c r="AP1430" s="52"/>
      <c r="AQ1430" s="52"/>
      <c r="AR1430" s="52"/>
      <c r="AS1430" s="52"/>
      <c r="AT1430" s="52"/>
      <c r="AU1430" s="52"/>
      <c r="AV1430" s="52"/>
      <c r="AW1430" s="52"/>
    </row>
    <row r="1431" spans="1:49" x14ac:dyDescent="0.2">
      <c r="A1431" s="52"/>
      <c r="B1431" s="52"/>
      <c r="C1431" s="52"/>
      <c r="D1431" s="52"/>
      <c r="E1431" s="52"/>
      <c r="F1431" s="52"/>
      <c r="G1431" s="52"/>
      <c r="H1431" s="52"/>
      <c r="I1431" s="52"/>
      <c r="J1431" s="52"/>
      <c r="K1431" s="52"/>
      <c r="L1431" s="52"/>
      <c r="M1431" s="52"/>
      <c r="N1431" s="52"/>
      <c r="O1431" s="52"/>
      <c r="P1431" s="52"/>
      <c r="Q1431" s="52"/>
      <c r="R1431" s="52"/>
      <c r="S1431" s="52"/>
      <c r="T1431" s="52"/>
      <c r="U1431" s="52"/>
      <c r="V1431" s="52"/>
      <c r="W1431" s="52"/>
      <c r="X1431" s="52"/>
      <c r="Y1431" s="52"/>
      <c r="Z1431" s="52"/>
      <c r="AA1431" s="52"/>
      <c r="AB1431" s="52"/>
      <c r="AC1431" s="52"/>
      <c r="AD1431" s="52"/>
      <c r="AE1431" s="52"/>
      <c r="AF1431" s="52"/>
      <c r="AG1431" s="52"/>
      <c r="AH1431" s="52"/>
      <c r="AI1431" s="52"/>
      <c r="AJ1431" s="52"/>
      <c r="AK1431" s="52"/>
      <c r="AL1431" s="52"/>
      <c r="AM1431" s="52"/>
      <c r="AN1431" s="52"/>
      <c r="AO1431" s="52"/>
      <c r="AP1431" s="52"/>
      <c r="AQ1431" s="52"/>
      <c r="AR1431" s="52"/>
      <c r="AS1431" s="52"/>
      <c r="AT1431" s="52"/>
      <c r="AU1431" s="52"/>
      <c r="AV1431" s="52"/>
      <c r="AW1431" s="52"/>
    </row>
    <row r="1432" spans="1:49" x14ac:dyDescent="0.2">
      <c r="A1432" s="52"/>
      <c r="B1432" s="52"/>
      <c r="C1432" s="52"/>
      <c r="D1432" s="52"/>
      <c r="E1432" s="52"/>
      <c r="F1432" s="52"/>
      <c r="G1432" s="52"/>
      <c r="H1432" s="52"/>
      <c r="I1432" s="52"/>
      <c r="J1432" s="52"/>
      <c r="K1432" s="52"/>
      <c r="L1432" s="52"/>
      <c r="M1432" s="52"/>
      <c r="N1432" s="52"/>
      <c r="O1432" s="52"/>
      <c r="P1432" s="52"/>
      <c r="Q1432" s="52"/>
      <c r="R1432" s="52"/>
      <c r="S1432" s="52"/>
      <c r="T1432" s="52"/>
      <c r="U1432" s="52"/>
      <c r="V1432" s="52"/>
      <c r="W1432" s="52"/>
      <c r="X1432" s="52"/>
      <c r="Y1432" s="52"/>
      <c r="Z1432" s="52"/>
      <c r="AA1432" s="52"/>
      <c r="AB1432" s="52"/>
      <c r="AC1432" s="52"/>
      <c r="AD1432" s="52"/>
      <c r="AE1432" s="52"/>
      <c r="AF1432" s="52"/>
      <c r="AG1432" s="52"/>
      <c r="AH1432" s="52"/>
      <c r="AI1432" s="52"/>
      <c r="AJ1432" s="52"/>
      <c r="AK1432" s="52"/>
      <c r="AL1432" s="52"/>
      <c r="AM1432" s="52"/>
      <c r="AN1432" s="52"/>
      <c r="AO1432" s="52"/>
      <c r="AP1432" s="52"/>
      <c r="AQ1432" s="52"/>
      <c r="AR1432" s="52"/>
      <c r="AS1432" s="52"/>
      <c r="AT1432" s="52"/>
      <c r="AU1432" s="52"/>
      <c r="AV1432" s="52"/>
      <c r="AW1432" s="52"/>
    </row>
    <row r="1433" spans="1:49" x14ac:dyDescent="0.2">
      <c r="A1433" s="52"/>
      <c r="B1433" s="52"/>
      <c r="C1433" s="52"/>
      <c r="D1433" s="52"/>
      <c r="E1433" s="52"/>
      <c r="F1433" s="52"/>
      <c r="G1433" s="52"/>
      <c r="H1433" s="52"/>
      <c r="I1433" s="52"/>
      <c r="J1433" s="52"/>
      <c r="K1433" s="52"/>
      <c r="L1433" s="52"/>
      <c r="M1433" s="52"/>
      <c r="N1433" s="52"/>
      <c r="O1433" s="52"/>
      <c r="P1433" s="52"/>
      <c r="Q1433" s="52"/>
      <c r="R1433" s="52"/>
      <c r="S1433" s="52"/>
      <c r="T1433" s="52"/>
      <c r="U1433" s="52"/>
      <c r="V1433" s="52"/>
      <c r="W1433" s="52"/>
      <c r="X1433" s="52"/>
      <c r="Y1433" s="52"/>
      <c r="Z1433" s="52"/>
      <c r="AA1433" s="52"/>
      <c r="AB1433" s="52"/>
      <c r="AC1433" s="52"/>
      <c r="AD1433" s="52"/>
      <c r="AE1433" s="52"/>
      <c r="AF1433" s="52"/>
      <c r="AG1433" s="52"/>
      <c r="AH1433" s="52"/>
      <c r="AI1433" s="52"/>
      <c r="AJ1433" s="52"/>
      <c r="AK1433" s="52"/>
      <c r="AL1433" s="52"/>
      <c r="AM1433" s="52"/>
      <c r="AN1433" s="52"/>
      <c r="AO1433" s="52"/>
      <c r="AP1433" s="52"/>
      <c r="AQ1433" s="52"/>
      <c r="AR1433" s="52"/>
      <c r="AS1433" s="52"/>
      <c r="AT1433" s="52"/>
      <c r="AU1433" s="52"/>
      <c r="AV1433" s="52"/>
      <c r="AW1433" s="52"/>
    </row>
    <row r="1434" spans="1:49" x14ac:dyDescent="0.2">
      <c r="A1434" s="52"/>
      <c r="B1434" s="52"/>
      <c r="C1434" s="52"/>
      <c r="D1434" s="52"/>
      <c r="E1434" s="52"/>
      <c r="F1434" s="52"/>
      <c r="G1434" s="52"/>
      <c r="H1434" s="52"/>
      <c r="I1434" s="52"/>
      <c r="J1434" s="52"/>
      <c r="K1434" s="52"/>
      <c r="L1434" s="52"/>
      <c r="M1434" s="52"/>
      <c r="N1434" s="52"/>
      <c r="O1434" s="52"/>
      <c r="P1434" s="52"/>
      <c r="Q1434" s="52"/>
      <c r="R1434" s="52"/>
      <c r="S1434" s="52"/>
      <c r="T1434" s="52"/>
      <c r="U1434" s="52"/>
      <c r="V1434" s="52"/>
      <c r="W1434" s="52"/>
      <c r="X1434" s="52"/>
      <c r="Y1434" s="52"/>
      <c r="Z1434" s="52"/>
      <c r="AA1434" s="52"/>
      <c r="AB1434" s="52"/>
      <c r="AC1434" s="52"/>
      <c r="AD1434" s="52"/>
      <c r="AE1434" s="52"/>
      <c r="AF1434" s="52"/>
      <c r="AG1434" s="52"/>
      <c r="AH1434" s="52"/>
      <c r="AI1434" s="52"/>
      <c r="AJ1434" s="52"/>
      <c r="AK1434" s="52"/>
      <c r="AL1434" s="52"/>
      <c r="AM1434" s="52"/>
      <c r="AN1434" s="52"/>
      <c r="AO1434" s="52"/>
      <c r="AP1434" s="52"/>
      <c r="AQ1434" s="52"/>
      <c r="AR1434" s="52"/>
      <c r="AS1434" s="52"/>
      <c r="AT1434" s="52"/>
      <c r="AU1434" s="52"/>
      <c r="AV1434" s="52"/>
      <c r="AW1434" s="52"/>
    </row>
    <row r="1435" spans="1:49" x14ac:dyDescent="0.2">
      <c r="A1435" s="52"/>
      <c r="B1435" s="52"/>
      <c r="C1435" s="52"/>
      <c r="D1435" s="52"/>
      <c r="E1435" s="52"/>
      <c r="F1435" s="52"/>
      <c r="G1435" s="52"/>
      <c r="H1435" s="52"/>
      <c r="I1435" s="52"/>
      <c r="J1435" s="52"/>
      <c r="K1435" s="52"/>
      <c r="L1435" s="52"/>
      <c r="M1435" s="52"/>
      <c r="N1435" s="52"/>
      <c r="O1435" s="52"/>
      <c r="P1435" s="52"/>
      <c r="Q1435" s="52"/>
      <c r="R1435" s="52"/>
      <c r="S1435" s="52"/>
      <c r="T1435" s="52"/>
      <c r="U1435" s="52"/>
      <c r="V1435" s="52"/>
      <c r="W1435" s="52"/>
      <c r="X1435" s="52"/>
      <c r="Y1435" s="52"/>
      <c r="Z1435" s="52"/>
      <c r="AA1435" s="52"/>
      <c r="AB1435" s="52"/>
      <c r="AC1435" s="52"/>
      <c r="AD1435" s="52"/>
      <c r="AE1435" s="52"/>
      <c r="AF1435" s="52"/>
      <c r="AG1435" s="52"/>
      <c r="AH1435" s="52"/>
      <c r="AI1435" s="52"/>
      <c r="AJ1435" s="52"/>
      <c r="AK1435" s="52"/>
      <c r="AL1435" s="52"/>
      <c r="AM1435" s="52"/>
      <c r="AN1435" s="52"/>
      <c r="AO1435" s="52"/>
      <c r="AP1435" s="52"/>
      <c r="AQ1435" s="52"/>
      <c r="AR1435" s="52"/>
      <c r="AS1435" s="52"/>
      <c r="AT1435" s="52"/>
      <c r="AU1435" s="52"/>
      <c r="AV1435" s="52"/>
      <c r="AW1435" s="52"/>
    </row>
    <row r="1436" spans="1:49" x14ac:dyDescent="0.2">
      <c r="A1436" s="52"/>
      <c r="B1436" s="52"/>
      <c r="C1436" s="52"/>
      <c r="D1436" s="52"/>
      <c r="E1436" s="52"/>
      <c r="F1436" s="52"/>
      <c r="G1436" s="52"/>
      <c r="H1436" s="52"/>
      <c r="I1436" s="52"/>
      <c r="J1436" s="52"/>
      <c r="K1436" s="52"/>
      <c r="L1436" s="52"/>
      <c r="M1436" s="52"/>
      <c r="N1436" s="52"/>
      <c r="O1436" s="52"/>
      <c r="P1436" s="52"/>
      <c r="Q1436" s="52"/>
      <c r="R1436" s="52"/>
      <c r="S1436" s="52"/>
      <c r="T1436" s="52"/>
      <c r="U1436" s="52"/>
      <c r="V1436" s="52"/>
      <c r="W1436" s="52"/>
      <c r="X1436" s="52"/>
      <c r="Y1436" s="52"/>
      <c r="Z1436" s="52"/>
      <c r="AA1436" s="52"/>
      <c r="AB1436" s="52"/>
      <c r="AC1436" s="52"/>
      <c r="AD1436" s="52"/>
      <c r="AE1436" s="52"/>
      <c r="AF1436" s="52"/>
      <c r="AG1436" s="52"/>
      <c r="AH1436" s="52"/>
      <c r="AI1436" s="52"/>
      <c r="AJ1436" s="52"/>
      <c r="AK1436" s="52"/>
      <c r="AL1436" s="52"/>
      <c r="AM1436" s="52"/>
      <c r="AN1436" s="52"/>
      <c r="AO1436" s="52"/>
      <c r="AP1436" s="52"/>
      <c r="AQ1436" s="52"/>
      <c r="AR1436" s="52"/>
      <c r="AS1436" s="52"/>
      <c r="AT1436" s="52"/>
      <c r="AU1436" s="52"/>
      <c r="AV1436" s="52"/>
      <c r="AW1436" s="52"/>
    </row>
    <row r="1437" spans="1:49" x14ac:dyDescent="0.2">
      <c r="A1437" s="52"/>
      <c r="B1437" s="52"/>
      <c r="C1437" s="52"/>
      <c r="D1437" s="52"/>
      <c r="E1437" s="52"/>
      <c r="F1437" s="52"/>
      <c r="G1437" s="52"/>
      <c r="H1437" s="52"/>
      <c r="I1437" s="52"/>
      <c r="J1437" s="52"/>
      <c r="K1437" s="52"/>
      <c r="L1437" s="52"/>
      <c r="M1437" s="52"/>
      <c r="N1437" s="52"/>
      <c r="O1437" s="52"/>
      <c r="P1437" s="52"/>
      <c r="Q1437" s="52"/>
      <c r="R1437" s="52"/>
      <c r="S1437" s="52"/>
      <c r="T1437" s="52"/>
      <c r="U1437" s="52"/>
      <c r="V1437" s="52"/>
      <c r="W1437" s="52"/>
      <c r="X1437" s="52"/>
      <c r="Y1437" s="52"/>
      <c r="Z1437" s="52"/>
      <c r="AA1437" s="52"/>
      <c r="AB1437" s="52"/>
      <c r="AC1437" s="52"/>
      <c r="AD1437" s="52"/>
      <c r="AE1437" s="52"/>
      <c r="AF1437" s="52"/>
      <c r="AG1437" s="52"/>
      <c r="AH1437" s="52"/>
      <c r="AI1437" s="52"/>
      <c r="AJ1437" s="52"/>
      <c r="AK1437" s="52"/>
      <c r="AL1437" s="52"/>
      <c r="AM1437" s="52"/>
      <c r="AN1437" s="52"/>
      <c r="AO1437" s="52"/>
      <c r="AP1437" s="52"/>
      <c r="AQ1437" s="52"/>
      <c r="AR1437" s="52"/>
      <c r="AS1437" s="52"/>
      <c r="AT1437" s="52"/>
      <c r="AU1437" s="52"/>
      <c r="AV1437" s="52"/>
      <c r="AW1437" s="52"/>
    </row>
    <row r="1438" spans="1:49" x14ac:dyDescent="0.2">
      <c r="A1438" s="52"/>
      <c r="B1438" s="52"/>
      <c r="C1438" s="52"/>
      <c r="D1438" s="52"/>
      <c r="E1438" s="52"/>
      <c r="F1438" s="52"/>
      <c r="G1438" s="52"/>
      <c r="H1438" s="52"/>
      <c r="I1438" s="52"/>
      <c r="J1438" s="52"/>
      <c r="K1438" s="52"/>
      <c r="L1438" s="52"/>
      <c r="M1438" s="52"/>
      <c r="N1438" s="52"/>
      <c r="O1438" s="52"/>
      <c r="P1438" s="52"/>
      <c r="Q1438" s="52"/>
      <c r="R1438" s="52"/>
      <c r="S1438" s="52"/>
      <c r="T1438" s="52"/>
      <c r="U1438" s="52"/>
      <c r="V1438" s="52"/>
      <c r="W1438" s="52"/>
      <c r="X1438" s="52"/>
      <c r="Y1438" s="52"/>
      <c r="Z1438" s="52"/>
      <c r="AA1438" s="52"/>
      <c r="AB1438" s="52"/>
      <c r="AC1438" s="52"/>
      <c r="AD1438" s="52"/>
      <c r="AE1438" s="52"/>
      <c r="AF1438" s="52"/>
      <c r="AG1438" s="52"/>
      <c r="AH1438" s="52"/>
      <c r="AI1438" s="52"/>
      <c r="AJ1438" s="52"/>
      <c r="AK1438" s="52"/>
      <c r="AL1438" s="52"/>
      <c r="AM1438" s="52"/>
      <c r="AN1438" s="52"/>
      <c r="AO1438" s="52"/>
      <c r="AP1438" s="52"/>
      <c r="AQ1438" s="52"/>
      <c r="AR1438" s="52"/>
      <c r="AS1438" s="52"/>
      <c r="AT1438" s="52"/>
      <c r="AU1438" s="52"/>
      <c r="AV1438" s="52"/>
      <c r="AW1438" s="52"/>
    </row>
    <row r="1439" spans="1:49" x14ac:dyDescent="0.2">
      <c r="A1439" s="52"/>
      <c r="B1439" s="52"/>
      <c r="C1439" s="52"/>
      <c r="D1439" s="52"/>
      <c r="E1439" s="52"/>
      <c r="F1439" s="52"/>
      <c r="G1439" s="52"/>
      <c r="H1439" s="52"/>
      <c r="I1439" s="52"/>
      <c r="J1439" s="52"/>
      <c r="K1439" s="52"/>
      <c r="L1439" s="52"/>
      <c r="M1439" s="52"/>
      <c r="N1439" s="52"/>
      <c r="O1439" s="52"/>
      <c r="P1439" s="52"/>
      <c r="Q1439" s="52"/>
      <c r="R1439" s="52"/>
      <c r="S1439" s="52"/>
      <c r="T1439" s="52"/>
      <c r="U1439" s="52"/>
      <c r="V1439" s="52"/>
      <c r="W1439" s="52"/>
      <c r="X1439" s="52"/>
      <c r="Y1439" s="52"/>
      <c r="Z1439" s="52"/>
      <c r="AA1439" s="52"/>
      <c r="AB1439" s="52"/>
      <c r="AC1439" s="52"/>
      <c r="AD1439" s="52"/>
      <c r="AE1439" s="52"/>
      <c r="AF1439" s="52"/>
      <c r="AG1439" s="52"/>
      <c r="AH1439" s="52"/>
      <c r="AI1439" s="52"/>
      <c r="AJ1439" s="52"/>
      <c r="AK1439" s="52"/>
      <c r="AL1439" s="52"/>
      <c r="AM1439" s="52"/>
      <c r="AN1439" s="52"/>
      <c r="AO1439" s="52"/>
      <c r="AP1439" s="52"/>
      <c r="AQ1439" s="52"/>
      <c r="AR1439" s="52"/>
      <c r="AS1439" s="52"/>
      <c r="AT1439" s="52"/>
      <c r="AU1439" s="52"/>
      <c r="AV1439" s="52"/>
      <c r="AW1439" s="52"/>
    </row>
    <row r="1440" spans="1:49" x14ac:dyDescent="0.2">
      <c r="A1440" s="52"/>
      <c r="B1440" s="52"/>
      <c r="C1440" s="52"/>
      <c r="D1440" s="52"/>
      <c r="E1440" s="52"/>
      <c r="F1440" s="52"/>
      <c r="G1440" s="52"/>
      <c r="H1440" s="52"/>
      <c r="I1440" s="52"/>
      <c r="J1440" s="52"/>
      <c r="K1440" s="52"/>
      <c r="L1440" s="52"/>
      <c r="M1440" s="52"/>
      <c r="N1440" s="52"/>
      <c r="O1440" s="52"/>
      <c r="P1440" s="52"/>
      <c r="Q1440" s="52"/>
      <c r="R1440" s="52"/>
      <c r="S1440" s="52"/>
      <c r="T1440" s="52"/>
      <c r="U1440" s="52"/>
      <c r="V1440" s="52"/>
      <c r="W1440" s="52"/>
      <c r="X1440" s="52"/>
      <c r="Y1440" s="52"/>
      <c r="Z1440" s="52"/>
      <c r="AA1440" s="52"/>
      <c r="AB1440" s="52"/>
      <c r="AC1440" s="52"/>
      <c r="AD1440" s="52"/>
      <c r="AE1440" s="52"/>
      <c r="AF1440" s="52"/>
      <c r="AG1440" s="52"/>
      <c r="AH1440" s="52"/>
      <c r="AI1440" s="52"/>
      <c r="AJ1440" s="52"/>
      <c r="AK1440" s="52"/>
      <c r="AL1440" s="52"/>
      <c r="AM1440" s="52"/>
      <c r="AN1440" s="52"/>
      <c r="AO1440" s="52"/>
      <c r="AP1440" s="52"/>
      <c r="AQ1440" s="52"/>
      <c r="AR1440" s="52"/>
      <c r="AS1440" s="52"/>
      <c r="AT1440" s="52"/>
      <c r="AU1440" s="52"/>
      <c r="AV1440" s="52"/>
      <c r="AW1440" s="52"/>
    </row>
    <row r="1441" spans="1:49" x14ac:dyDescent="0.2">
      <c r="A1441" s="52"/>
      <c r="B1441" s="52"/>
      <c r="C1441" s="52"/>
      <c r="D1441" s="52"/>
      <c r="E1441" s="52"/>
      <c r="F1441" s="52"/>
      <c r="G1441" s="52"/>
      <c r="H1441" s="52"/>
      <c r="I1441" s="52"/>
      <c r="J1441" s="52"/>
      <c r="K1441" s="52"/>
      <c r="L1441" s="52"/>
      <c r="M1441" s="52"/>
      <c r="N1441" s="52"/>
      <c r="O1441" s="52"/>
      <c r="P1441" s="52"/>
      <c r="Q1441" s="52"/>
      <c r="R1441" s="52"/>
      <c r="S1441" s="52"/>
      <c r="T1441" s="52"/>
      <c r="U1441" s="52"/>
      <c r="V1441" s="52"/>
      <c r="W1441" s="52"/>
      <c r="X1441" s="52"/>
      <c r="Y1441" s="52"/>
      <c r="Z1441" s="52"/>
      <c r="AA1441" s="52"/>
      <c r="AB1441" s="52"/>
      <c r="AC1441" s="52"/>
      <c r="AD1441" s="52"/>
      <c r="AE1441" s="52"/>
      <c r="AF1441" s="52"/>
      <c r="AG1441" s="52"/>
      <c r="AH1441" s="52"/>
      <c r="AI1441" s="52"/>
      <c r="AJ1441" s="52"/>
      <c r="AK1441" s="52"/>
      <c r="AL1441" s="52"/>
      <c r="AM1441" s="52"/>
      <c r="AN1441" s="52"/>
      <c r="AO1441" s="52"/>
      <c r="AP1441" s="52"/>
      <c r="AQ1441" s="52"/>
      <c r="AR1441" s="52"/>
      <c r="AS1441" s="52"/>
      <c r="AT1441" s="52"/>
      <c r="AU1441" s="52"/>
      <c r="AV1441" s="52"/>
      <c r="AW1441" s="52"/>
    </row>
    <row r="1442" spans="1:49" x14ac:dyDescent="0.2">
      <c r="A1442" s="52"/>
      <c r="B1442" s="52"/>
      <c r="C1442" s="52"/>
      <c r="D1442" s="52"/>
      <c r="E1442" s="52"/>
      <c r="F1442" s="52"/>
      <c r="G1442" s="52"/>
      <c r="H1442" s="52"/>
      <c r="I1442" s="52"/>
      <c r="J1442" s="52"/>
      <c r="K1442" s="52"/>
      <c r="L1442" s="52"/>
      <c r="M1442" s="52"/>
      <c r="N1442" s="52"/>
      <c r="O1442" s="52"/>
      <c r="P1442" s="52"/>
      <c r="Q1442" s="52"/>
      <c r="R1442" s="52"/>
      <c r="S1442" s="52"/>
      <c r="T1442" s="52"/>
      <c r="U1442" s="52"/>
      <c r="V1442" s="52"/>
      <c r="W1442" s="52"/>
      <c r="X1442" s="52"/>
      <c r="Y1442" s="52"/>
      <c r="Z1442" s="52"/>
      <c r="AA1442" s="52"/>
      <c r="AB1442" s="52"/>
      <c r="AC1442" s="52"/>
      <c r="AD1442" s="52"/>
      <c r="AE1442" s="52"/>
      <c r="AF1442" s="52"/>
      <c r="AG1442" s="52"/>
      <c r="AH1442" s="52"/>
      <c r="AI1442" s="52"/>
      <c r="AJ1442" s="52"/>
      <c r="AK1442" s="52"/>
      <c r="AL1442" s="52"/>
      <c r="AM1442" s="52"/>
      <c r="AN1442" s="52"/>
      <c r="AO1442" s="52"/>
      <c r="AP1442" s="52"/>
      <c r="AQ1442" s="52"/>
      <c r="AR1442" s="52"/>
      <c r="AS1442" s="52"/>
      <c r="AT1442" s="52"/>
      <c r="AU1442" s="52"/>
      <c r="AV1442" s="52"/>
      <c r="AW1442" s="52"/>
    </row>
    <row r="1443" spans="1:49" x14ac:dyDescent="0.2">
      <c r="A1443" s="52"/>
      <c r="B1443" s="52"/>
      <c r="C1443" s="52"/>
      <c r="D1443" s="52"/>
      <c r="E1443" s="52"/>
      <c r="F1443" s="52"/>
      <c r="G1443" s="52"/>
      <c r="H1443" s="52"/>
      <c r="I1443" s="52"/>
      <c r="J1443" s="52"/>
      <c r="K1443" s="52"/>
      <c r="L1443" s="52"/>
      <c r="M1443" s="52"/>
      <c r="N1443" s="52"/>
      <c r="O1443" s="52"/>
      <c r="P1443" s="52"/>
      <c r="Q1443" s="52"/>
      <c r="R1443" s="52"/>
      <c r="S1443" s="52"/>
      <c r="T1443" s="52"/>
      <c r="U1443" s="52"/>
      <c r="V1443" s="52"/>
      <c r="W1443" s="52"/>
      <c r="X1443" s="52"/>
      <c r="Y1443" s="52"/>
      <c r="Z1443" s="52"/>
      <c r="AA1443" s="52"/>
      <c r="AB1443" s="52"/>
      <c r="AC1443" s="52"/>
      <c r="AD1443" s="52"/>
      <c r="AE1443" s="52"/>
      <c r="AF1443" s="52"/>
      <c r="AG1443" s="52"/>
      <c r="AH1443" s="52"/>
      <c r="AI1443" s="52"/>
      <c r="AJ1443" s="52"/>
      <c r="AK1443" s="52"/>
      <c r="AL1443" s="52"/>
      <c r="AM1443" s="52"/>
      <c r="AN1443" s="52"/>
      <c r="AO1443" s="52"/>
      <c r="AP1443" s="52"/>
      <c r="AQ1443" s="52"/>
      <c r="AR1443" s="52"/>
      <c r="AS1443" s="52"/>
      <c r="AT1443" s="52"/>
      <c r="AU1443" s="52"/>
      <c r="AV1443" s="52"/>
      <c r="AW1443" s="52"/>
    </row>
    <row r="1444" spans="1:49" x14ac:dyDescent="0.2">
      <c r="A1444" s="52"/>
      <c r="B1444" s="52"/>
      <c r="C1444" s="52"/>
      <c r="D1444" s="52"/>
      <c r="E1444" s="52"/>
      <c r="F1444" s="52"/>
      <c r="G1444" s="52"/>
      <c r="H1444" s="52"/>
      <c r="I1444" s="52"/>
      <c r="J1444" s="52"/>
      <c r="K1444" s="52"/>
      <c r="L1444" s="52"/>
      <c r="M1444" s="52"/>
      <c r="N1444" s="52"/>
      <c r="O1444" s="52"/>
      <c r="P1444" s="52"/>
      <c r="Q1444" s="52"/>
      <c r="R1444" s="52"/>
      <c r="S1444" s="52"/>
      <c r="T1444" s="52"/>
      <c r="U1444" s="52"/>
      <c r="V1444" s="52"/>
      <c r="W1444" s="52"/>
      <c r="X1444" s="52"/>
      <c r="Y1444" s="52"/>
      <c r="Z1444" s="52"/>
      <c r="AA1444" s="52"/>
      <c r="AB1444" s="52"/>
      <c r="AC1444" s="52"/>
      <c r="AD1444" s="52"/>
      <c r="AE1444" s="52"/>
      <c r="AF1444" s="52"/>
      <c r="AG1444" s="52"/>
      <c r="AH1444" s="52"/>
      <c r="AI1444" s="52"/>
      <c r="AJ1444" s="52"/>
      <c r="AK1444" s="52"/>
      <c r="AL1444" s="52"/>
      <c r="AM1444" s="52"/>
      <c r="AN1444" s="52"/>
      <c r="AO1444" s="52"/>
      <c r="AP1444" s="52"/>
      <c r="AQ1444" s="52"/>
      <c r="AR1444" s="52"/>
      <c r="AS1444" s="52"/>
      <c r="AT1444" s="52"/>
      <c r="AU1444" s="52"/>
      <c r="AV1444" s="52"/>
      <c r="AW1444" s="52"/>
    </row>
    <row r="1445" spans="1:49" x14ac:dyDescent="0.2">
      <c r="A1445" s="52"/>
      <c r="B1445" s="52"/>
      <c r="C1445" s="52"/>
      <c r="D1445" s="52"/>
      <c r="E1445" s="52"/>
      <c r="F1445" s="52"/>
      <c r="G1445" s="52"/>
      <c r="H1445" s="52"/>
      <c r="I1445" s="52"/>
      <c r="J1445" s="52"/>
      <c r="K1445" s="52"/>
      <c r="L1445" s="52"/>
      <c r="M1445" s="52"/>
      <c r="N1445" s="52"/>
      <c r="O1445" s="52"/>
      <c r="P1445" s="52"/>
      <c r="Q1445" s="52"/>
      <c r="R1445" s="52"/>
      <c r="S1445" s="52"/>
      <c r="T1445" s="52"/>
      <c r="U1445" s="52"/>
      <c r="V1445" s="52"/>
      <c r="W1445" s="52"/>
      <c r="X1445" s="52"/>
      <c r="Y1445" s="52"/>
      <c r="Z1445" s="52"/>
      <c r="AA1445" s="52"/>
      <c r="AB1445" s="52"/>
      <c r="AC1445" s="52"/>
      <c r="AD1445" s="52"/>
      <c r="AE1445" s="52"/>
      <c r="AF1445" s="52"/>
      <c r="AG1445" s="52"/>
      <c r="AH1445" s="52"/>
      <c r="AI1445" s="52"/>
      <c r="AJ1445" s="52"/>
      <c r="AK1445" s="52"/>
      <c r="AL1445" s="52"/>
      <c r="AM1445" s="52"/>
      <c r="AN1445" s="52"/>
      <c r="AO1445" s="52"/>
      <c r="AP1445" s="52"/>
      <c r="AQ1445" s="52"/>
      <c r="AR1445" s="52"/>
      <c r="AS1445" s="52"/>
      <c r="AT1445" s="52"/>
      <c r="AU1445" s="52"/>
      <c r="AV1445" s="52"/>
      <c r="AW1445" s="52"/>
    </row>
    <row r="1446" spans="1:49" x14ac:dyDescent="0.2">
      <c r="A1446" s="52"/>
      <c r="B1446" s="52"/>
      <c r="C1446" s="52"/>
      <c r="D1446" s="52"/>
      <c r="E1446" s="52"/>
      <c r="F1446" s="52"/>
      <c r="G1446" s="52"/>
      <c r="H1446" s="52"/>
      <c r="I1446" s="52"/>
      <c r="J1446" s="52"/>
      <c r="K1446" s="52"/>
      <c r="L1446" s="52"/>
      <c r="M1446" s="52"/>
      <c r="N1446" s="52"/>
      <c r="O1446" s="52"/>
      <c r="P1446" s="52"/>
      <c r="Q1446" s="52"/>
      <c r="R1446" s="52"/>
      <c r="S1446" s="52"/>
      <c r="T1446" s="52"/>
      <c r="U1446" s="52"/>
      <c r="V1446" s="52"/>
      <c r="W1446" s="52"/>
      <c r="X1446" s="52"/>
      <c r="Y1446" s="52"/>
      <c r="Z1446" s="52"/>
      <c r="AA1446" s="52"/>
      <c r="AB1446" s="52"/>
      <c r="AC1446" s="52"/>
      <c r="AD1446" s="52"/>
      <c r="AE1446" s="52"/>
      <c r="AF1446" s="52"/>
      <c r="AG1446" s="52"/>
      <c r="AH1446" s="52"/>
      <c r="AI1446" s="52"/>
      <c r="AJ1446" s="52"/>
      <c r="AK1446" s="52"/>
      <c r="AL1446" s="52"/>
      <c r="AM1446" s="52"/>
      <c r="AN1446" s="52"/>
      <c r="AO1446" s="52"/>
      <c r="AP1446" s="52"/>
      <c r="AQ1446" s="52"/>
      <c r="AR1446" s="52"/>
      <c r="AS1446" s="52"/>
      <c r="AT1446" s="52"/>
      <c r="AU1446" s="52"/>
      <c r="AV1446" s="52"/>
      <c r="AW1446" s="52"/>
    </row>
    <row r="1447" spans="1:49" x14ac:dyDescent="0.2">
      <c r="A1447" s="52"/>
      <c r="B1447" s="52"/>
      <c r="C1447" s="52"/>
      <c r="D1447" s="52"/>
      <c r="E1447" s="52"/>
      <c r="F1447" s="52"/>
      <c r="G1447" s="52"/>
      <c r="H1447" s="52"/>
      <c r="I1447" s="52"/>
      <c r="J1447" s="52"/>
      <c r="K1447" s="52"/>
      <c r="L1447" s="52"/>
      <c r="M1447" s="52"/>
      <c r="N1447" s="52"/>
      <c r="O1447" s="52"/>
      <c r="P1447" s="52"/>
      <c r="Q1447" s="52"/>
      <c r="R1447" s="52"/>
      <c r="S1447" s="52"/>
      <c r="T1447" s="52"/>
      <c r="U1447" s="52"/>
      <c r="V1447" s="52"/>
      <c r="W1447" s="52"/>
      <c r="X1447" s="52"/>
      <c r="Y1447" s="52"/>
      <c r="Z1447" s="52"/>
      <c r="AA1447" s="52"/>
      <c r="AB1447" s="52"/>
      <c r="AC1447" s="52"/>
      <c r="AD1447" s="52"/>
      <c r="AE1447" s="52"/>
      <c r="AF1447" s="52"/>
      <c r="AG1447" s="52"/>
      <c r="AH1447" s="52"/>
      <c r="AI1447" s="52"/>
      <c r="AJ1447" s="52"/>
      <c r="AK1447" s="52"/>
      <c r="AL1447" s="52"/>
      <c r="AM1447" s="52"/>
      <c r="AN1447" s="52"/>
      <c r="AO1447" s="52"/>
      <c r="AP1447" s="52"/>
      <c r="AQ1447" s="52"/>
      <c r="AR1447" s="52"/>
      <c r="AS1447" s="52"/>
      <c r="AT1447" s="52"/>
      <c r="AU1447" s="52"/>
      <c r="AV1447" s="52"/>
      <c r="AW1447" s="52"/>
    </row>
    <row r="1448" spans="1:49" x14ac:dyDescent="0.2">
      <c r="A1448" s="52"/>
      <c r="B1448" s="52"/>
      <c r="C1448" s="52"/>
      <c r="D1448" s="52"/>
      <c r="E1448" s="52"/>
      <c r="F1448" s="52"/>
      <c r="G1448" s="52"/>
      <c r="H1448" s="52"/>
      <c r="I1448" s="52"/>
      <c r="J1448" s="52"/>
      <c r="K1448" s="52"/>
      <c r="L1448" s="52"/>
      <c r="M1448" s="52"/>
      <c r="N1448" s="52"/>
      <c r="O1448" s="52"/>
      <c r="P1448" s="52"/>
      <c r="Q1448" s="52"/>
      <c r="R1448" s="52"/>
      <c r="S1448" s="52"/>
      <c r="T1448" s="52"/>
      <c r="U1448" s="52"/>
      <c r="V1448" s="52"/>
      <c r="W1448" s="52"/>
      <c r="X1448" s="52"/>
      <c r="Y1448" s="52"/>
      <c r="Z1448" s="52"/>
      <c r="AA1448" s="52"/>
      <c r="AB1448" s="52"/>
      <c r="AC1448" s="52"/>
      <c r="AD1448" s="52"/>
      <c r="AE1448" s="52"/>
      <c r="AF1448" s="52"/>
      <c r="AG1448" s="52"/>
      <c r="AH1448" s="52"/>
      <c r="AI1448" s="52"/>
      <c r="AJ1448" s="52"/>
      <c r="AK1448" s="52"/>
      <c r="AL1448" s="52"/>
      <c r="AM1448" s="52"/>
      <c r="AN1448" s="52"/>
      <c r="AO1448" s="52"/>
      <c r="AP1448" s="52"/>
      <c r="AQ1448" s="52"/>
      <c r="AR1448" s="52"/>
      <c r="AS1448" s="52"/>
      <c r="AT1448" s="52"/>
      <c r="AU1448" s="52"/>
      <c r="AV1448" s="52"/>
      <c r="AW1448" s="52"/>
    </row>
    <row r="1449" spans="1:49" x14ac:dyDescent="0.2">
      <c r="A1449" s="52"/>
      <c r="B1449" s="52"/>
      <c r="C1449" s="52"/>
      <c r="D1449" s="52"/>
      <c r="E1449" s="52"/>
      <c r="F1449" s="52"/>
      <c r="G1449" s="52"/>
      <c r="H1449" s="52"/>
      <c r="I1449" s="52"/>
      <c r="J1449" s="52"/>
      <c r="K1449" s="52"/>
      <c r="L1449" s="52"/>
      <c r="M1449" s="52"/>
      <c r="N1449" s="52"/>
      <c r="O1449" s="52"/>
      <c r="P1449" s="52"/>
      <c r="Q1449" s="52"/>
      <c r="R1449" s="52"/>
      <c r="S1449" s="52"/>
      <c r="T1449" s="52"/>
      <c r="U1449" s="52"/>
      <c r="V1449" s="52"/>
      <c r="W1449" s="52"/>
      <c r="X1449" s="52"/>
      <c r="Y1449" s="52"/>
      <c r="Z1449" s="52"/>
      <c r="AA1449" s="52"/>
      <c r="AB1449" s="52"/>
      <c r="AC1449" s="52"/>
      <c r="AD1449" s="52"/>
      <c r="AE1449" s="52"/>
      <c r="AF1449" s="52"/>
      <c r="AG1449" s="52"/>
      <c r="AH1449" s="52"/>
      <c r="AI1449" s="52"/>
      <c r="AJ1449" s="52"/>
      <c r="AK1449" s="52"/>
      <c r="AL1449" s="52"/>
      <c r="AM1449" s="52"/>
      <c r="AN1449" s="52"/>
      <c r="AO1449" s="52"/>
      <c r="AP1449" s="52"/>
      <c r="AQ1449" s="52"/>
      <c r="AR1449" s="52"/>
      <c r="AS1449" s="52"/>
      <c r="AT1449" s="52"/>
      <c r="AU1449" s="52"/>
      <c r="AV1449" s="52"/>
      <c r="AW1449" s="52"/>
    </row>
    <row r="1450" spans="1:49" x14ac:dyDescent="0.2">
      <c r="A1450" s="52"/>
      <c r="B1450" s="52"/>
      <c r="C1450" s="52"/>
      <c r="D1450" s="52"/>
      <c r="E1450" s="52"/>
      <c r="F1450" s="52"/>
      <c r="G1450" s="52"/>
      <c r="H1450" s="52"/>
      <c r="I1450" s="52"/>
      <c r="J1450" s="52"/>
      <c r="K1450" s="52"/>
      <c r="L1450" s="52"/>
      <c r="M1450" s="52"/>
      <c r="N1450" s="52"/>
      <c r="O1450" s="52"/>
      <c r="P1450" s="52"/>
      <c r="Q1450" s="52"/>
      <c r="R1450" s="52"/>
      <c r="S1450" s="52"/>
      <c r="T1450" s="52"/>
      <c r="U1450" s="52"/>
      <c r="V1450" s="52"/>
      <c r="W1450" s="52"/>
      <c r="X1450" s="52"/>
      <c r="Y1450" s="52"/>
      <c r="Z1450" s="52"/>
      <c r="AA1450" s="52"/>
      <c r="AB1450" s="52"/>
      <c r="AC1450" s="52"/>
      <c r="AD1450" s="52"/>
      <c r="AE1450" s="52"/>
      <c r="AF1450" s="52"/>
      <c r="AG1450" s="52"/>
      <c r="AH1450" s="52"/>
      <c r="AI1450" s="52"/>
      <c r="AJ1450" s="52"/>
      <c r="AK1450" s="52"/>
      <c r="AL1450" s="52"/>
      <c r="AM1450" s="52"/>
      <c r="AN1450" s="52"/>
      <c r="AO1450" s="52"/>
      <c r="AP1450" s="52"/>
      <c r="AQ1450" s="52"/>
      <c r="AR1450" s="52"/>
      <c r="AS1450" s="52"/>
      <c r="AT1450" s="52"/>
      <c r="AU1450" s="52"/>
      <c r="AV1450" s="52"/>
      <c r="AW1450" s="52"/>
    </row>
    <row r="1451" spans="1:49" x14ac:dyDescent="0.2">
      <c r="A1451" s="52"/>
      <c r="B1451" s="52"/>
      <c r="C1451" s="52"/>
      <c r="D1451" s="52"/>
      <c r="E1451" s="52"/>
      <c r="F1451" s="52"/>
      <c r="G1451" s="52"/>
      <c r="H1451" s="52"/>
      <c r="I1451" s="52"/>
      <c r="J1451" s="52"/>
      <c r="K1451" s="52"/>
      <c r="L1451" s="52"/>
      <c r="M1451" s="52"/>
      <c r="N1451" s="52"/>
      <c r="O1451" s="52"/>
      <c r="P1451" s="52"/>
      <c r="Q1451" s="52"/>
      <c r="R1451" s="52"/>
      <c r="S1451" s="52"/>
      <c r="T1451" s="52"/>
      <c r="U1451" s="52"/>
      <c r="V1451" s="52"/>
      <c r="W1451" s="52"/>
      <c r="X1451" s="52"/>
      <c r="Y1451" s="52"/>
      <c r="Z1451" s="52"/>
      <c r="AA1451" s="52"/>
      <c r="AB1451" s="52"/>
      <c r="AC1451" s="52"/>
      <c r="AD1451" s="52"/>
      <c r="AE1451" s="52"/>
      <c r="AF1451" s="52"/>
      <c r="AG1451" s="52"/>
      <c r="AH1451" s="52"/>
      <c r="AI1451" s="52"/>
      <c r="AJ1451" s="52"/>
      <c r="AK1451" s="52"/>
      <c r="AL1451" s="52"/>
      <c r="AM1451" s="52"/>
      <c r="AN1451" s="52"/>
      <c r="AO1451" s="52"/>
      <c r="AP1451" s="52"/>
      <c r="AQ1451" s="52"/>
      <c r="AR1451" s="52"/>
      <c r="AS1451" s="52"/>
      <c r="AT1451" s="52"/>
      <c r="AU1451" s="52"/>
      <c r="AV1451" s="52"/>
      <c r="AW1451" s="52"/>
    </row>
    <row r="1452" spans="1:49" x14ac:dyDescent="0.2">
      <c r="A1452" s="52"/>
      <c r="B1452" s="52"/>
      <c r="C1452" s="52"/>
      <c r="D1452" s="52"/>
      <c r="E1452" s="52"/>
      <c r="F1452" s="52"/>
      <c r="G1452" s="52"/>
      <c r="H1452" s="52"/>
      <c r="I1452" s="52"/>
      <c r="J1452" s="52"/>
      <c r="K1452" s="52"/>
      <c r="L1452" s="52"/>
      <c r="M1452" s="52"/>
      <c r="N1452" s="52"/>
      <c r="O1452" s="52"/>
      <c r="P1452" s="52"/>
      <c r="Q1452" s="52"/>
      <c r="R1452" s="52"/>
      <c r="S1452" s="52"/>
      <c r="T1452" s="52"/>
      <c r="U1452" s="52"/>
      <c r="V1452" s="52"/>
      <c r="W1452" s="52"/>
      <c r="X1452" s="52"/>
      <c r="Y1452" s="52"/>
      <c r="Z1452" s="52"/>
      <c r="AA1452" s="52"/>
      <c r="AB1452" s="52"/>
      <c r="AC1452" s="52"/>
      <c r="AD1452" s="52"/>
      <c r="AE1452" s="52"/>
      <c r="AF1452" s="52"/>
      <c r="AG1452" s="52"/>
      <c r="AH1452" s="52"/>
      <c r="AI1452" s="52"/>
      <c r="AJ1452" s="52"/>
      <c r="AK1452" s="52"/>
      <c r="AL1452" s="52"/>
      <c r="AM1452" s="52"/>
      <c r="AN1452" s="52"/>
      <c r="AO1452" s="52"/>
      <c r="AP1452" s="52"/>
      <c r="AQ1452" s="52"/>
      <c r="AR1452" s="52"/>
      <c r="AS1452" s="52"/>
      <c r="AT1452" s="52"/>
      <c r="AU1452" s="52"/>
      <c r="AV1452" s="52"/>
      <c r="AW1452" s="52"/>
    </row>
    <row r="1453" spans="1:49" x14ac:dyDescent="0.2">
      <c r="A1453" s="52"/>
      <c r="B1453" s="52"/>
      <c r="C1453" s="52"/>
      <c r="D1453" s="52"/>
      <c r="E1453" s="52"/>
      <c r="F1453" s="52"/>
      <c r="G1453" s="52"/>
      <c r="H1453" s="52"/>
      <c r="I1453" s="52"/>
      <c r="J1453" s="52"/>
      <c r="K1453" s="52"/>
      <c r="L1453" s="52"/>
      <c r="M1453" s="52"/>
      <c r="N1453" s="52"/>
      <c r="O1453" s="52"/>
      <c r="P1453" s="52"/>
      <c r="Q1453" s="52"/>
      <c r="R1453" s="52"/>
      <c r="S1453" s="52"/>
      <c r="T1453" s="52"/>
      <c r="U1453" s="52"/>
      <c r="V1453" s="52"/>
      <c r="W1453" s="52"/>
      <c r="X1453" s="52"/>
      <c r="Y1453" s="52"/>
      <c r="Z1453" s="52"/>
      <c r="AA1453" s="52"/>
      <c r="AB1453" s="52"/>
      <c r="AC1453" s="52"/>
      <c r="AD1453" s="52"/>
      <c r="AE1453" s="52"/>
      <c r="AF1453" s="52"/>
      <c r="AG1453" s="52"/>
      <c r="AH1453" s="52"/>
      <c r="AI1453" s="52"/>
      <c r="AJ1453" s="52"/>
      <c r="AK1453" s="52"/>
      <c r="AL1453" s="52"/>
      <c r="AM1453" s="52"/>
      <c r="AN1453" s="52"/>
      <c r="AO1453" s="52"/>
      <c r="AP1453" s="52"/>
      <c r="AQ1453" s="52"/>
      <c r="AR1453" s="52"/>
      <c r="AS1453" s="52"/>
      <c r="AT1453" s="52"/>
      <c r="AU1453" s="52"/>
      <c r="AV1453" s="52"/>
      <c r="AW1453" s="52"/>
    </row>
    <row r="1454" spans="1:49" x14ac:dyDescent="0.2">
      <c r="A1454" s="52"/>
      <c r="B1454" s="52"/>
      <c r="C1454" s="52"/>
      <c r="D1454" s="52"/>
      <c r="E1454" s="52"/>
      <c r="F1454" s="52"/>
      <c r="G1454" s="52"/>
      <c r="H1454" s="52"/>
      <c r="I1454" s="52"/>
      <c r="J1454" s="52"/>
      <c r="K1454" s="52"/>
      <c r="L1454" s="52"/>
      <c r="M1454" s="52"/>
      <c r="N1454" s="52"/>
      <c r="O1454" s="52"/>
      <c r="P1454" s="52"/>
      <c r="Q1454" s="52"/>
      <c r="R1454" s="52"/>
      <c r="S1454" s="52"/>
      <c r="T1454" s="52"/>
      <c r="U1454" s="52"/>
      <c r="V1454" s="52"/>
      <c r="W1454" s="52"/>
      <c r="X1454" s="52"/>
      <c r="Y1454" s="52"/>
      <c r="Z1454" s="52"/>
      <c r="AA1454" s="52"/>
      <c r="AB1454" s="52"/>
      <c r="AC1454" s="52"/>
      <c r="AD1454" s="52"/>
      <c r="AE1454" s="52"/>
      <c r="AF1454" s="52"/>
      <c r="AG1454" s="52"/>
      <c r="AH1454" s="52"/>
      <c r="AI1454" s="52"/>
      <c r="AJ1454" s="52"/>
      <c r="AK1454" s="52"/>
      <c r="AL1454" s="52"/>
      <c r="AM1454" s="52"/>
      <c r="AN1454" s="52"/>
      <c r="AO1454" s="52"/>
      <c r="AP1454" s="52"/>
      <c r="AQ1454" s="52"/>
      <c r="AR1454" s="52"/>
      <c r="AS1454" s="52"/>
      <c r="AT1454" s="52"/>
      <c r="AU1454" s="52"/>
      <c r="AV1454" s="52"/>
      <c r="AW1454" s="52"/>
    </row>
    <row r="1455" spans="1:49" x14ac:dyDescent="0.2">
      <c r="A1455" s="52"/>
      <c r="B1455" s="52"/>
      <c r="C1455" s="52"/>
      <c r="D1455" s="52"/>
      <c r="E1455" s="52"/>
      <c r="F1455" s="52"/>
      <c r="G1455" s="52"/>
      <c r="H1455" s="52"/>
      <c r="I1455" s="52"/>
      <c r="J1455" s="52"/>
      <c r="K1455" s="52"/>
      <c r="L1455" s="52"/>
      <c r="M1455" s="52"/>
      <c r="N1455" s="52"/>
      <c r="O1455" s="52"/>
      <c r="P1455" s="52"/>
      <c r="Q1455" s="52"/>
      <c r="R1455" s="52"/>
      <c r="S1455" s="52"/>
      <c r="T1455" s="52"/>
      <c r="U1455" s="52"/>
      <c r="V1455" s="52"/>
      <c r="W1455" s="52"/>
      <c r="X1455" s="52"/>
      <c r="Y1455" s="52"/>
      <c r="Z1455" s="52"/>
      <c r="AA1455" s="52"/>
      <c r="AB1455" s="52"/>
      <c r="AC1455" s="52"/>
      <c r="AD1455" s="52"/>
      <c r="AE1455" s="52"/>
      <c r="AF1455" s="52"/>
      <c r="AG1455" s="52"/>
      <c r="AH1455" s="52"/>
      <c r="AI1455" s="52"/>
      <c r="AJ1455" s="52"/>
      <c r="AK1455" s="52"/>
      <c r="AL1455" s="52"/>
      <c r="AM1455" s="52"/>
      <c r="AN1455" s="52"/>
      <c r="AO1455" s="52"/>
      <c r="AP1455" s="52"/>
      <c r="AQ1455" s="52"/>
      <c r="AR1455" s="52"/>
      <c r="AS1455" s="52"/>
      <c r="AT1455" s="52"/>
      <c r="AU1455" s="52"/>
      <c r="AV1455" s="52"/>
      <c r="AW1455" s="52"/>
    </row>
    <row r="1456" spans="1:49" x14ac:dyDescent="0.2">
      <c r="A1456" s="52"/>
      <c r="B1456" s="52"/>
      <c r="C1456" s="52"/>
      <c r="D1456" s="52"/>
      <c r="E1456" s="52"/>
      <c r="F1456" s="52"/>
      <c r="G1456" s="52"/>
      <c r="H1456" s="52"/>
      <c r="I1456" s="52"/>
      <c r="J1456" s="52"/>
      <c r="K1456" s="52"/>
      <c r="L1456" s="52"/>
      <c r="M1456" s="52"/>
      <c r="N1456" s="52"/>
      <c r="O1456" s="52"/>
      <c r="P1456" s="52"/>
      <c r="Q1456" s="52"/>
      <c r="R1456" s="52"/>
      <c r="S1456" s="52"/>
      <c r="T1456" s="52"/>
      <c r="U1456" s="52"/>
      <c r="V1456" s="52"/>
      <c r="W1456" s="52"/>
      <c r="X1456" s="52"/>
      <c r="Y1456" s="52"/>
      <c r="Z1456" s="52"/>
      <c r="AA1456" s="52"/>
      <c r="AB1456" s="52"/>
      <c r="AC1456" s="52"/>
      <c r="AD1456" s="52"/>
      <c r="AE1456" s="52"/>
      <c r="AF1456" s="52"/>
      <c r="AG1456" s="52"/>
      <c r="AH1456" s="52"/>
      <c r="AI1456" s="52"/>
      <c r="AJ1456" s="52"/>
      <c r="AK1456" s="52"/>
      <c r="AL1456" s="52"/>
      <c r="AM1456" s="52"/>
      <c r="AN1456" s="52"/>
      <c r="AO1456" s="52"/>
      <c r="AP1456" s="52"/>
      <c r="AQ1456" s="52"/>
      <c r="AR1456" s="52"/>
      <c r="AS1456" s="52"/>
      <c r="AT1456" s="52"/>
      <c r="AU1456" s="52"/>
      <c r="AV1456" s="52"/>
      <c r="AW1456" s="52"/>
    </row>
    <row r="1457" spans="1:49" x14ac:dyDescent="0.2">
      <c r="A1457" s="52"/>
      <c r="B1457" s="52"/>
      <c r="C1457" s="52"/>
      <c r="D1457" s="52"/>
      <c r="E1457" s="52"/>
      <c r="F1457" s="52"/>
      <c r="G1457" s="52"/>
      <c r="H1457" s="52"/>
      <c r="I1457" s="52"/>
      <c r="J1457" s="52"/>
      <c r="K1457" s="52"/>
      <c r="L1457" s="52"/>
      <c r="M1457" s="52"/>
      <c r="N1457" s="52"/>
      <c r="O1457" s="52"/>
      <c r="P1457" s="52"/>
      <c r="Q1457" s="52"/>
      <c r="R1457" s="52"/>
      <c r="S1457" s="52"/>
      <c r="T1457" s="52"/>
      <c r="U1457" s="52"/>
      <c r="V1457" s="52"/>
      <c r="W1457" s="52"/>
      <c r="X1457" s="52"/>
      <c r="Y1457" s="52"/>
      <c r="Z1457" s="52"/>
      <c r="AA1457" s="52"/>
      <c r="AB1457" s="52"/>
      <c r="AC1457" s="52"/>
      <c r="AD1457" s="52"/>
      <c r="AE1457" s="52"/>
      <c r="AF1457" s="52"/>
      <c r="AG1457" s="52"/>
      <c r="AH1457" s="52"/>
      <c r="AI1457" s="52"/>
      <c r="AJ1457" s="52"/>
      <c r="AK1457" s="52"/>
      <c r="AL1457" s="52"/>
      <c r="AM1457" s="52"/>
      <c r="AN1457" s="52"/>
      <c r="AO1457" s="52"/>
      <c r="AP1457" s="52"/>
      <c r="AQ1457" s="52"/>
      <c r="AR1457" s="52"/>
      <c r="AS1457" s="52"/>
      <c r="AT1457" s="52"/>
      <c r="AU1457" s="52"/>
      <c r="AV1457" s="52"/>
      <c r="AW1457" s="52"/>
    </row>
    <row r="1458" spans="1:49" x14ac:dyDescent="0.2">
      <c r="A1458" s="52"/>
      <c r="B1458" s="52"/>
      <c r="C1458" s="52"/>
      <c r="D1458" s="52"/>
      <c r="E1458" s="52"/>
      <c r="F1458" s="52"/>
      <c r="G1458" s="52"/>
      <c r="H1458" s="52"/>
      <c r="I1458" s="52"/>
      <c r="J1458" s="52"/>
      <c r="K1458" s="52"/>
      <c r="L1458" s="52"/>
      <c r="M1458" s="52"/>
      <c r="N1458" s="52"/>
      <c r="O1458" s="52"/>
      <c r="P1458" s="52"/>
      <c r="Q1458" s="52"/>
      <c r="R1458" s="52"/>
      <c r="S1458" s="52"/>
      <c r="T1458" s="52"/>
      <c r="U1458" s="52"/>
      <c r="V1458" s="52"/>
      <c r="W1458" s="52"/>
      <c r="X1458" s="52"/>
      <c r="Y1458" s="52"/>
      <c r="Z1458" s="52"/>
      <c r="AA1458" s="52"/>
      <c r="AB1458" s="52"/>
      <c r="AC1458" s="52"/>
      <c r="AD1458" s="52"/>
      <c r="AE1458" s="52"/>
      <c r="AF1458" s="52"/>
      <c r="AG1458" s="52"/>
      <c r="AH1458" s="52"/>
      <c r="AI1458" s="52"/>
      <c r="AJ1458" s="52"/>
      <c r="AK1458" s="52"/>
      <c r="AL1458" s="52"/>
      <c r="AM1458" s="52"/>
      <c r="AN1458" s="52"/>
      <c r="AO1458" s="52"/>
      <c r="AP1458" s="52"/>
      <c r="AQ1458" s="52"/>
      <c r="AR1458" s="52"/>
      <c r="AS1458" s="52"/>
      <c r="AT1458" s="52"/>
      <c r="AU1458" s="52"/>
      <c r="AV1458" s="52"/>
      <c r="AW1458" s="52"/>
    </row>
    <row r="1459" spans="1:49" x14ac:dyDescent="0.2">
      <c r="A1459" s="52"/>
      <c r="B1459" s="52"/>
      <c r="C1459" s="52"/>
      <c r="D1459" s="52"/>
      <c r="E1459" s="52"/>
      <c r="F1459" s="52"/>
      <c r="G1459" s="52"/>
      <c r="H1459" s="52"/>
      <c r="I1459" s="52"/>
      <c r="J1459" s="52"/>
      <c r="K1459" s="52"/>
      <c r="L1459" s="52"/>
      <c r="M1459" s="52"/>
      <c r="N1459" s="52"/>
      <c r="O1459" s="52"/>
      <c r="P1459" s="52"/>
      <c r="Q1459" s="52"/>
      <c r="R1459" s="52"/>
      <c r="S1459" s="52"/>
      <c r="T1459" s="52"/>
      <c r="U1459" s="52"/>
      <c r="V1459" s="52"/>
      <c r="W1459" s="52"/>
      <c r="X1459" s="52"/>
      <c r="Y1459" s="52"/>
      <c r="Z1459" s="52"/>
      <c r="AA1459" s="52"/>
      <c r="AB1459" s="52"/>
      <c r="AC1459" s="52"/>
      <c r="AD1459" s="52"/>
      <c r="AE1459" s="52"/>
      <c r="AF1459" s="52"/>
      <c r="AG1459" s="52"/>
      <c r="AH1459" s="52"/>
      <c r="AI1459" s="52"/>
      <c r="AJ1459" s="52"/>
      <c r="AK1459" s="52"/>
      <c r="AL1459" s="52"/>
      <c r="AM1459" s="52"/>
      <c r="AN1459" s="52"/>
      <c r="AO1459" s="52"/>
      <c r="AP1459" s="52"/>
      <c r="AQ1459" s="52"/>
      <c r="AR1459" s="52"/>
      <c r="AS1459" s="52"/>
      <c r="AT1459" s="52"/>
      <c r="AU1459" s="52"/>
      <c r="AV1459" s="52"/>
      <c r="AW1459" s="52"/>
    </row>
    <row r="1460" spans="1:49" x14ac:dyDescent="0.2">
      <c r="A1460" s="52"/>
      <c r="B1460" s="52"/>
      <c r="C1460" s="52"/>
      <c r="D1460" s="52"/>
      <c r="E1460" s="52"/>
      <c r="F1460" s="52"/>
      <c r="G1460" s="52"/>
      <c r="H1460" s="52"/>
      <c r="I1460" s="52"/>
      <c r="J1460" s="52"/>
      <c r="K1460" s="52"/>
      <c r="L1460" s="52"/>
      <c r="M1460" s="52"/>
      <c r="N1460" s="52"/>
      <c r="O1460" s="52"/>
      <c r="P1460" s="52"/>
      <c r="Q1460" s="52"/>
      <c r="R1460" s="52"/>
      <c r="S1460" s="52"/>
      <c r="T1460" s="52"/>
      <c r="U1460" s="52"/>
      <c r="V1460" s="52"/>
      <c r="W1460" s="52"/>
      <c r="X1460" s="52"/>
      <c r="Y1460" s="52"/>
      <c r="Z1460" s="52"/>
      <c r="AA1460" s="52"/>
      <c r="AB1460" s="52"/>
      <c r="AC1460" s="52"/>
      <c r="AD1460" s="52"/>
      <c r="AE1460" s="52"/>
      <c r="AF1460" s="52"/>
      <c r="AG1460" s="52"/>
      <c r="AH1460" s="52"/>
      <c r="AI1460" s="52"/>
      <c r="AJ1460" s="52"/>
      <c r="AK1460" s="52"/>
      <c r="AL1460" s="52"/>
      <c r="AM1460" s="52"/>
      <c r="AN1460" s="52"/>
      <c r="AO1460" s="52"/>
      <c r="AP1460" s="52"/>
      <c r="AQ1460" s="52"/>
      <c r="AR1460" s="52"/>
      <c r="AS1460" s="52"/>
      <c r="AT1460" s="52"/>
      <c r="AU1460" s="52"/>
      <c r="AV1460" s="52"/>
      <c r="AW1460" s="52"/>
    </row>
    <row r="1461" spans="1:49" x14ac:dyDescent="0.2">
      <c r="A1461" s="52"/>
      <c r="B1461" s="52"/>
      <c r="C1461" s="52"/>
      <c r="D1461" s="52"/>
      <c r="E1461" s="52"/>
      <c r="F1461" s="52"/>
      <c r="G1461" s="52"/>
      <c r="H1461" s="52"/>
      <c r="I1461" s="52"/>
      <c r="J1461" s="52"/>
      <c r="K1461" s="52"/>
      <c r="L1461" s="52"/>
      <c r="M1461" s="52"/>
      <c r="N1461" s="52"/>
      <c r="O1461" s="52"/>
      <c r="P1461" s="52"/>
      <c r="Q1461" s="52"/>
      <c r="R1461" s="52"/>
      <c r="S1461" s="52"/>
      <c r="T1461" s="52"/>
      <c r="U1461" s="52"/>
      <c r="V1461" s="52"/>
      <c r="W1461" s="52"/>
      <c r="X1461" s="52"/>
      <c r="Y1461" s="52"/>
      <c r="Z1461" s="52"/>
      <c r="AA1461" s="52"/>
      <c r="AB1461" s="52"/>
      <c r="AC1461" s="52"/>
      <c r="AD1461" s="52"/>
      <c r="AE1461" s="52"/>
      <c r="AF1461" s="52"/>
      <c r="AG1461" s="52"/>
      <c r="AH1461" s="52"/>
      <c r="AI1461" s="52"/>
      <c r="AJ1461" s="52"/>
      <c r="AK1461" s="52"/>
      <c r="AL1461" s="52"/>
      <c r="AM1461" s="52"/>
      <c r="AN1461" s="52"/>
      <c r="AO1461" s="52"/>
      <c r="AP1461" s="52"/>
      <c r="AQ1461" s="52"/>
      <c r="AR1461" s="52"/>
      <c r="AS1461" s="52"/>
      <c r="AT1461" s="52"/>
      <c r="AU1461" s="52"/>
      <c r="AV1461" s="52"/>
      <c r="AW1461" s="52"/>
    </row>
    <row r="1462" spans="1:49" x14ac:dyDescent="0.2">
      <c r="A1462" s="52"/>
      <c r="B1462" s="52"/>
      <c r="C1462" s="52"/>
      <c r="D1462" s="52"/>
      <c r="E1462" s="52"/>
      <c r="F1462" s="52"/>
      <c r="G1462" s="52"/>
      <c r="H1462" s="52"/>
      <c r="I1462" s="52"/>
      <c r="J1462" s="52"/>
      <c r="K1462" s="52"/>
      <c r="L1462" s="52"/>
      <c r="M1462" s="52"/>
      <c r="N1462" s="52"/>
      <c r="O1462" s="52"/>
      <c r="P1462" s="52"/>
      <c r="Q1462" s="52"/>
      <c r="R1462" s="52"/>
      <c r="S1462" s="52"/>
      <c r="T1462" s="52"/>
      <c r="U1462" s="52"/>
      <c r="V1462" s="52"/>
      <c r="W1462" s="52"/>
      <c r="X1462" s="52"/>
      <c r="Y1462" s="52"/>
      <c r="Z1462" s="52"/>
      <c r="AA1462" s="52"/>
      <c r="AB1462" s="52"/>
      <c r="AC1462" s="52"/>
      <c r="AD1462" s="52"/>
      <c r="AE1462" s="52"/>
      <c r="AF1462" s="52"/>
      <c r="AG1462" s="52"/>
      <c r="AH1462" s="52"/>
      <c r="AI1462" s="52"/>
      <c r="AJ1462" s="52"/>
      <c r="AK1462" s="52"/>
      <c r="AL1462" s="52"/>
      <c r="AM1462" s="52"/>
      <c r="AN1462" s="52"/>
      <c r="AO1462" s="52"/>
      <c r="AP1462" s="52"/>
      <c r="AQ1462" s="52"/>
      <c r="AR1462" s="52"/>
      <c r="AS1462" s="52"/>
      <c r="AT1462" s="52"/>
      <c r="AU1462" s="52"/>
      <c r="AV1462" s="52"/>
      <c r="AW1462" s="52"/>
    </row>
    <row r="1463" spans="1:49" x14ac:dyDescent="0.2">
      <c r="A1463" s="52"/>
      <c r="B1463" s="52"/>
      <c r="C1463" s="52"/>
      <c r="D1463" s="52"/>
      <c r="E1463" s="52"/>
      <c r="F1463" s="52"/>
      <c r="G1463" s="52"/>
      <c r="H1463" s="52"/>
      <c r="I1463" s="52"/>
      <c r="J1463" s="52"/>
      <c r="K1463" s="52"/>
      <c r="L1463" s="52"/>
      <c r="M1463" s="52"/>
      <c r="N1463" s="52"/>
      <c r="O1463" s="52"/>
      <c r="P1463" s="52"/>
      <c r="Q1463" s="52"/>
      <c r="R1463" s="52"/>
      <c r="S1463" s="52"/>
      <c r="T1463" s="52"/>
      <c r="U1463" s="52"/>
      <c r="V1463" s="52"/>
      <c r="W1463" s="52"/>
      <c r="X1463" s="52"/>
      <c r="Y1463" s="52"/>
      <c r="Z1463" s="52"/>
      <c r="AA1463" s="52"/>
      <c r="AB1463" s="52"/>
      <c r="AC1463" s="52"/>
      <c r="AD1463" s="52"/>
      <c r="AE1463" s="52"/>
      <c r="AF1463" s="52"/>
      <c r="AG1463" s="52"/>
      <c r="AH1463" s="52"/>
      <c r="AI1463" s="52"/>
      <c r="AJ1463" s="52"/>
      <c r="AK1463" s="52"/>
      <c r="AL1463" s="52"/>
      <c r="AM1463" s="52"/>
      <c r="AN1463" s="52"/>
      <c r="AO1463" s="52"/>
      <c r="AP1463" s="52"/>
      <c r="AQ1463" s="52"/>
      <c r="AR1463" s="52"/>
      <c r="AS1463" s="52"/>
      <c r="AT1463" s="52"/>
      <c r="AU1463" s="52"/>
      <c r="AV1463" s="52"/>
      <c r="AW1463" s="52"/>
    </row>
    <row r="1464" spans="1:49" x14ac:dyDescent="0.2">
      <c r="A1464" s="52"/>
      <c r="B1464" s="52"/>
      <c r="C1464" s="52"/>
      <c r="D1464" s="52"/>
      <c r="E1464" s="52"/>
      <c r="F1464" s="52"/>
      <c r="G1464" s="52"/>
      <c r="H1464" s="52"/>
      <c r="I1464" s="52"/>
      <c r="J1464" s="52"/>
      <c r="K1464" s="52"/>
      <c r="L1464" s="52"/>
      <c r="M1464" s="52"/>
      <c r="N1464" s="52"/>
      <c r="O1464" s="52"/>
      <c r="P1464" s="52"/>
      <c r="Q1464" s="52"/>
      <c r="R1464" s="52"/>
      <c r="S1464" s="52"/>
      <c r="T1464" s="52"/>
      <c r="U1464" s="52"/>
      <c r="V1464" s="52"/>
      <c r="W1464" s="52"/>
      <c r="X1464" s="52"/>
      <c r="Y1464" s="52"/>
      <c r="Z1464" s="52"/>
      <c r="AA1464" s="52"/>
      <c r="AB1464" s="52"/>
      <c r="AC1464" s="52"/>
      <c r="AD1464" s="52"/>
      <c r="AE1464" s="52"/>
      <c r="AF1464" s="52"/>
      <c r="AG1464" s="52"/>
      <c r="AH1464" s="52"/>
      <c r="AI1464" s="52"/>
      <c r="AJ1464" s="52"/>
      <c r="AK1464" s="52"/>
      <c r="AL1464" s="52"/>
      <c r="AM1464" s="52"/>
      <c r="AN1464" s="52"/>
      <c r="AO1464" s="52"/>
      <c r="AP1464" s="52"/>
      <c r="AQ1464" s="52"/>
      <c r="AR1464" s="52"/>
      <c r="AS1464" s="52"/>
      <c r="AT1464" s="52"/>
      <c r="AU1464" s="52"/>
      <c r="AV1464" s="52"/>
      <c r="AW1464" s="52"/>
    </row>
    <row r="1465" spans="1:49" x14ac:dyDescent="0.2">
      <c r="A1465" s="52"/>
      <c r="B1465" s="52"/>
      <c r="C1465" s="52"/>
      <c r="D1465" s="52"/>
      <c r="E1465" s="52"/>
      <c r="F1465" s="52"/>
      <c r="G1465" s="52"/>
      <c r="H1465" s="52"/>
      <c r="I1465" s="52"/>
      <c r="J1465" s="52"/>
      <c r="K1465" s="52"/>
      <c r="L1465" s="52"/>
      <c r="M1465" s="52"/>
      <c r="N1465" s="52"/>
      <c r="O1465" s="52"/>
      <c r="P1465" s="52"/>
      <c r="Q1465" s="52"/>
      <c r="R1465" s="52"/>
      <c r="S1465" s="52"/>
      <c r="T1465" s="52"/>
      <c r="U1465" s="52"/>
      <c r="V1465" s="52"/>
      <c r="W1465" s="52"/>
      <c r="X1465" s="52"/>
      <c r="Y1465" s="52"/>
      <c r="Z1465" s="52"/>
      <c r="AA1465" s="52"/>
      <c r="AB1465" s="52"/>
      <c r="AC1465" s="52"/>
      <c r="AD1465" s="52"/>
      <c r="AE1465" s="52"/>
      <c r="AF1465" s="52"/>
      <c r="AG1465" s="52"/>
      <c r="AH1465" s="52"/>
      <c r="AI1465" s="52"/>
      <c r="AJ1465" s="52"/>
      <c r="AK1465" s="52"/>
      <c r="AL1465" s="52"/>
      <c r="AM1465" s="52"/>
      <c r="AN1465" s="52"/>
      <c r="AO1465" s="52"/>
      <c r="AP1465" s="52"/>
      <c r="AQ1465" s="52"/>
      <c r="AR1465" s="52"/>
      <c r="AS1465" s="52"/>
      <c r="AT1465" s="52"/>
      <c r="AU1465" s="52"/>
      <c r="AV1465" s="52"/>
      <c r="AW1465" s="52"/>
    </row>
    <row r="1466" spans="1:49" x14ac:dyDescent="0.2">
      <c r="A1466" s="52"/>
      <c r="B1466" s="52"/>
      <c r="C1466" s="52"/>
      <c r="D1466" s="52"/>
      <c r="E1466" s="52"/>
      <c r="F1466" s="52"/>
      <c r="G1466" s="52"/>
      <c r="H1466" s="52"/>
      <c r="I1466" s="52"/>
      <c r="J1466" s="52"/>
      <c r="K1466" s="52"/>
      <c r="L1466" s="52"/>
      <c r="M1466" s="52"/>
      <c r="N1466" s="52"/>
      <c r="O1466" s="52"/>
      <c r="P1466" s="52"/>
      <c r="Q1466" s="52"/>
      <c r="R1466" s="52"/>
      <c r="S1466" s="52"/>
      <c r="T1466" s="52"/>
      <c r="U1466" s="52"/>
      <c r="V1466" s="52"/>
      <c r="W1466" s="52"/>
      <c r="X1466" s="52"/>
      <c r="Y1466" s="52"/>
      <c r="Z1466" s="52"/>
      <c r="AA1466" s="52"/>
      <c r="AB1466" s="52"/>
      <c r="AC1466" s="52"/>
      <c r="AD1466" s="52"/>
      <c r="AE1466" s="52"/>
      <c r="AF1466" s="52"/>
      <c r="AG1466" s="52"/>
      <c r="AH1466" s="52"/>
      <c r="AI1466" s="52"/>
      <c r="AJ1466" s="52"/>
      <c r="AK1466" s="52"/>
      <c r="AL1466" s="52"/>
      <c r="AM1466" s="52"/>
      <c r="AN1466" s="52"/>
      <c r="AO1466" s="52"/>
      <c r="AP1466" s="52"/>
      <c r="AQ1466" s="52"/>
      <c r="AR1466" s="52"/>
      <c r="AS1466" s="52"/>
      <c r="AT1466" s="52"/>
      <c r="AU1466" s="52"/>
      <c r="AV1466" s="52"/>
      <c r="AW1466" s="52"/>
    </row>
    <row r="1467" spans="1:49" x14ac:dyDescent="0.2">
      <c r="A1467" s="52"/>
      <c r="B1467" s="52"/>
      <c r="C1467" s="52"/>
      <c r="D1467" s="52"/>
      <c r="E1467" s="52"/>
      <c r="F1467" s="52"/>
      <c r="G1467" s="52"/>
      <c r="H1467" s="52"/>
      <c r="I1467" s="52"/>
      <c r="J1467" s="52"/>
      <c r="K1467" s="52"/>
      <c r="L1467" s="52"/>
      <c r="M1467" s="52"/>
      <c r="N1467" s="52"/>
      <c r="O1467" s="52"/>
      <c r="P1467" s="52"/>
      <c r="Q1467" s="52"/>
      <c r="R1467" s="52"/>
      <c r="S1467" s="52"/>
      <c r="T1467" s="52"/>
      <c r="U1467" s="52"/>
      <c r="V1467" s="52"/>
      <c r="W1467" s="52"/>
      <c r="X1467" s="52"/>
      <c r="Y1467" s="52"/>
      <c r="Z1467" s="52"/>
      <c r="AA1467" s="52"/>
      <c r="AB1467" s="52"/>
      <c r="AC1467" s="52"/>
      <c r="AD1467" s="52"/>
      <c r="AE1467" s="52"/>
      <c r="AF1467" s="52"/>
      <c r="AG1467" s="52"/>
      <c r="AH1467" s="52"/>
      <c r="AI1467" s="52"/>
      <c r="AJ1467" s="52"/>
      <c r="AK1467" s="52"/>
      <c r="AL1467" s="52"/>
      <c r="AM1467" s="52"/>
      <c r="AN1467" s="52"/>
      <c r="AO1467" s="52"/>
      <c r="AP1467" s="52"/>
      <c r="AQ1467" s="52"/>
      <c r="AR1467" s="52"/>
      <c r="AS1467" s="52"/>
      <c r="AT1467" s="52"/>
      <c r="AU1467" s="52"/>
      <c r="AV1467" s="52"/>
      <c r="AW1467" s="52"/>
    </row>
    <row r="1468" spans="1:49" x14ac:dyDescent="0.2">
      <c r="A1468" s="52"/>
      <c r="B1468" s="52"/>
      <c r="C1468" s="52"/>
      <c r="D1468" s="52"/>
      <c r="E1468" s="52"/>
      <c r="F1468" s="52"/>
      <c r="G1468" s="52"/>
      <c r="H1468" s="52"/>
      <c r="I1468" s="52"/>
      <c r="J1468" s="52"/>
      <c r="K1468" s="52"/>
      <c r="L1468" s="52"/>
      <c r="M1468" s="52"/>
      <c r="N1468" s="52"/>
      <c r="O1468" s="52"/>
      <c r="P1468" s="52"/>
      <c r="Q1468" s="52"/>
      <c r="R1468" s="52"/>
      <c r="S1468" s="52"/>
      <c r="T1468" s="52"/>
      <c r="U1468" s="52"/>
      <c r="V1468" s="52"/>
      <c r="W1468" s="52"/>
      <c r="X1468" s="52"/>
      <c r="Y1468" s="52"/>
      <c r="Z1468" s="52"/>
      <c r="AA1468" s="52"/>
      <c r="AB1468" s="52"/>
      <c r="AC1468" s="52"/>
      <c r="AD1468" s="52"/>
      <c r="AE1468" s="52"/>
      <c r="AF1468" s="52"/>
      <c r="AG1468" s="52"/>
      <c r="AH1468" s="52"/>
      <c r="AI1468" s="52"/>
      <c r="AJ1468" s="52"/>
      <c r="AK1468" s="52"/>
      <c r="AL1468" s="52"/>
      <c r="AM1468" s="52"/>
      <c r="AN1468" s="52"/>
      <c r="AO1468" s="52"/>
      <c r="AP1468" s="52"/>
      <c r="AQ1468" s="52"/>
      <c r="AR1468" s="52"/>
      <c r="AS1468" s="52"/>
      <c r="AT1468" s="52"/>
      <c r="AU1468" s="52"/>
      <c r="AV1468" s="52"/>
      <c r="AW1468" s="52"/>
    </row>
    <row r="1469" spans="1:49" x14ac:dyDescent="0.2">
      <c r="A1469" s="52"/>
      <c r="B1469" s="52"/>
      <c r="C1469" s="52"/>
      <c r="D1469" s="52"/>
      <c r="E1469" s="52"/>
      <c r="F1469" s="52"/>
      <c r="G1469" s="52"/>
      <c r="H1469" s="52"/>
      <c r="I1469" s="52"/>
      <c r="J1469" s="52"/>
      <c r="K1469" s="52"/>
      <c r="L1469" s="52"/>
      <c r="M1469" s="52"/>
      <c r="N1469" s="52"/>
      <c r="O1469" s="52"/>
      <c r="P1469" s="52"/>
      <c r="Q1469" s="52"/>
      <c r="R1469" s="52"/>
      <c r="S1469" s="52"/>
      <c r="T1469" s="52"/>
      <c r="U1469" s="52"/>
      <c r="V1469" s="52"/>
      <c r="W1469" s="52"/>
      <c r="X1469" s="52"/>
      <c r="Y1469" s="52"/>
      <c r="Z1469" s="52"/>
      <c r="AA1469" s="52"/>
      <c r="AB1469" s="52"/>
      <c r="AC1469" s="52"/>
      <c r="AD1469" s="52"/>
      <c r="AE1469" s="52"/>
      <c r="AF1469" s="52"/>
      <c r="AG1469" s="52"/>
      <c r="AH1469" s="52"/>
      <c r="AI1469" s="52"/>
      <c r="AJ1469" s="52"/>
      <c r="AK1469" s="52"/>
      <c r="AL1469" s="52"/>
      <c r="AM1469" s="52"/>
      <c r="AN1469" s="52"/>
      <c r="AO1469" s="52"/>
      <c r="AP1469" s="52"/>
      <c r="AQ1469" s="52"/>
      <c r="AR1469" s="52"/>
      <c r="AS1469" s="52"/>
      <c r="AT1469" s="52"/>
      <c r="AU1469" s="52"/>
      <c r="AV1469" s="52"/>
      <c r="AW1469" s="52"/>
    </row>
    <row r="1470" spans="1:49" x14ac:dyDescent="0.2">
      <c r="A1470" s="52"/>
      <c r="B1470" s="52"/>
      <c r="C1470" s="52"/>
      <c r="D1470" s="52"/>
      <c r="E1470" s="52"/>
      <c r="F1470" s="52"/>
      <c r="G1470" s="52"/>
      <c r="H1470" s="52"/>
      <c r="I1470" s="52"/>
      <c r="J1470" s="52"/>
      <c r="K1470" s="52"/>
      <c r="L1470" s="52"/>
      <c r="M1470" s="52"/>
      <c r="N1470" s="52"/>
      <c r="O1470" s="52"/>
      <c r="P1470" s="52"/>
      <c r="Q1470" s="52"/>
      <c r="R1470" s="52"/>
      <c r="S1470" s="52"/>
      <c r="T1470" s="52"/>
      <c r="U1470" s="52"/>
      <c r="V1470" s="52"/>
      <c r="W1470" s="52"/>
      <c r="X1470" s="52"/>
      <c r="Y1470" s="52"/>
      <c r="Z1470" s="52"/>
      <c r="AA1470" s="52"/>
      <c r="AB1470" s="52"/>
      <c r="AC1470" s="52"/>
      <c r="AD1470" s="52"/>
      <c r="AE1470" s="52"/>
      <c r="AF1470" s="52"/>
      <c r="AG1470" s="52"/>
      <c r="AH1470" s="52"/>
      <c r="AI1470" s="52"/>
      <c r="AJ1470" s="52"/>
      <c r="AK1470" s="52"/>
      <c r="AL1470" s="52"/>
      <c r="AM1470" s="52"/>
      <c r="AN1470" s="52"/>
      <c r="AO1470" s="52"/>
      <c r="AP1470" s="52"/>
      <c r="AQ1470" s="52"/>
      <c r="AR1470" s="52"/>
      <c r="AS1470" s="52"/>
      <c r="AT1470" s="52"/>
      <c r="AU1470" s="52"/>
      <c r="AV1470" s="52"/>
      <c r="AW1470" s="52"/>
    </row>
    <row r="1471" spans="1:49" x14ac:dyDescent="0.2">
      <c r="A1471" s="52"/>
      <c r="B1471" s="52"/>
      <c r="C1471" s="52"/>
      <c r="D1471" s="52"/>
      <c r="E1471" s="52"/>
      <c r="F1471" s="52"/>
      <c r="G1471" s="52"/>
      <c r="H1471" s="52"/>
      <c r="I1471" s="52"/>
      <c r="J1471" s="52"/>
      <c r="K1471" s="52"/>
      <c r="L1471" s="52"/>
      <c r="M1471" s="52"/>
      <c r="N1471" s="52"/>
      <c r="O1471" s="52"/>
      <c r="P1471" s="52"/>
      <c r="Q1471" s="52"/>
      <c r="R1471" s="52"/>
      <c r="S1471" s="52"/>
      <c r="T1471" s="52"/>
      <c r="U1471" s="52"/>
      <c r="V1471" s="52"/>
      <c r="W1471" s="52"/>
      <c r="X1471" s="52"/>
      <c r="Y1471" s="52"/>
      <c r="Z1471" s="52"/>
      <c r="AA1471" s="52"/>
      <c r="AB1471" s="52"/>
      <c r="AC1471" s="52"/>
      <c r="AD1471" s="52"/>
      <c r="AE1471" s="52"/>
      <c r="AF1471" s="52"/>
      <c r="AG1471" s="52"/>
      <c r="AH1471" s="52"/>
      <c r="AI1471" s="52"/>
      <c r="AJ1471" s="52"/>
      <c r="AK1471" s="52"/>
      <c r="AL1471" s="52"/>
      <c r="AM1471" s="52"/>
      <c r="AN1471" s="52"/>
      <c r="AO1471" s="52"/>
      <c r="AP1471" s="52"/>
      <c r="AQ1471" s="52"/>
      <c r="AR1471" s="52"/>
      <c r="AS1471" s="52"/>
      <c r="AT1471" s="52"/>
      <c r="AU1471" s="52"/>
      <c r="AV1471" s="52"/>
      <c r="AW1471" s="52"/>
    </row>
    <row r="1472" spans="1:49" x14ac:dyDescent="0.2">
      <c r="A1472" s="52"/>
      <c r="B1472" s="52"/>
      <c r="C1472" s="52"/>
      <c r="D1472" s="52"/>
      <c r="E1472" s="52"/>
      <c r="F1472" s="52"/>
      <c r="G1472" s="52"/>
      <c r="H1472" s="52"/>
      <c r="I1472" s="52"/>
      <c r="J1472" s="52"/>
      <c r="K1472" s="52"/>
      <c r="L1472" s="52"/>
      <c r="M1472" s="52"/>
      <c r="N1472" s="52"/>
      <c r="O1472" s="52"/>
      <c r="P1472" s="52"/>
      <c r="Q1472" s="52"/>
      <c r="R1472" s="52"/>
      <c r="S1472" s="52"/>
      <c r="T1472" s="52"/>
      <c r="U1472" s="52"/>
      <c r="V1472" s="52"/>
      <c r="W1472" s="52"/>
      <c r="X1472" s="52"/>
      <c r="Y1472" s="52"/>
      <c r="Z1472" s="52"/>
      <c r="AA1472" s="52"/>
      <c r="AB1472" s="52"/>
      <c r="AC1472" s="52"/>
      <c r="AD1472" s="52"/>
      <c r="AE1472" s="52"/>
      <c r="AF1472" s="52"/>
      <c r="AG1472" s="52"/>
      <c r="AH1472" s="52"/>
      <c r="AI1472" s="52"/>
      <c r="AJ1472" s="52"/>
      <c r="AK1472" s="52"/>
      <c r="AL1472" s="52"/>
      <c r="AM1472" s="52"/>
      <c r="AN1472" s="52"/>
      <c r="AO1472" s="52"/>
      <c r="AP1472" s="52"/>
      <c r="AQ1472" s="52"/>
      <c r="AR1472" s="52"/>
      <c r="AS1472" s="52"/>
      <c r="AT1472" s="52"/>
      <c r="AU1472" s="52"/>
      <c r="AV1472" s="52"/>
      <c r="AW1472" s="52"/>
    </row>
    <row r="1473" spans="1:49" x14ac:dyDescent="0.2">
      <c r="A1473" s="52"/>
      <c r="B1473" s="52"/>
      <c r="C1473" s="52"/>
      <c r="D1473" s="52"/>
      <c r="E1473" s="52"/>
      <c r="F1473" s="52"/>
      <c r="G1473" s="52"/>
      <c r="H1473" s="52"/>
      <c r="I1473" s="52"/>
      <c r="J1473" s="52"/>
      <c r="K1473" s="52"/>
      <c r="L1473" s="52"/>
      <c r="M1473" s="52"/>
      <c r="N1473" s="52"/>
      <c r="O1473" s="52"/>
      <c r="P1473" s="52"/>
      <c r="Q1473" s="52"/>
      <c r="R1473" s="52"/>
      <c r="S1473" s="52"/>
      <c r="T1473" s="52"/>
      <c r="U1473" s="52"/>
      <c r="V1473" s="52"/>
      <c r="W1473" s="52"/>
      <c r="X1473" s="52"/>
      <c r="Y1473" s="52"/>
      <c r="Z1473" s="52"/>
      <c r="AA1473" s="52"/>
      <c r="AB1473" s="52"/>
      <c r="AC1473" s="52"/>
      <c r="AD1473" s="52"/>
      <c r="AE1473" s="52"/>
      <c r="AF1473" s="52"/>
      <c r="AG1473" s="52"/>
      <c r="AH1473" s="52"/>
      <c r="AI1473" s="52"/>
      <c r="AJ1473" s="52"/>
      <c r="AK1473" s="52"/>
      <c r="AL1473" s="52"/>
      <c r="AM1473" s="52"/>
      <c r="AN1473" s="52"/>
      <c r="AO1473" s="52"/>
      <c r="AP1473" s="52"/>
      <c r="AQ1473" s="52"/>
      <c r="AR1473" s="52"/>
      <c r="AS1473" s="52"/>
      <c r="AT1473" s="52"/>
      <c r="AU1473" s="52"/>
      <c r="AV1473" s="52"/>
      <c r="AW1473" s="52"/>
    </row>
    <row r="1474" spans="1:49" x14ac:dyDescent="0.2">
      <c r="A1474" s="52"/>
      <c r="B1474" s="52"/>
      <c r="C1474" s="52"/>
      <c r="D1474" s="52"/>
      <c r="E1474" s="52"/>
      <c r="F1474" s="52"/>
      <c r="G1474" s="52"/>
      <c r="H1474" s="52"/>
      <c r="I1474" s="52"/>
      <c r="J1474" s="52"/>
      <c r="K1474" s="52"/>
      <c r="L1474" s="52"/>
      <c r="M1474" s="52"/>
      <c r="N1474" s="52"/>
      <c r="O1474" s="52"/>
      <c r="P1474" s="52"/>
      <c r="Q1474" s="52"/>
      <c r="R1474" s="52"/>
      <c r="S1474" s="52"/>
      <c r="T1474" s="52"/>
      <c r="U1474" s="52"/>
      <c r="V1474" s="52"/>
      <c r="W1474" s="52"/>
      <c r="X1474" s="52"/>
      <c r="Y1474" s="52"/>
      <c r="Z1474" s="52"/>
      <c r="AA1474" s="52"/>
      <c r="AB1474" s="52"/>
      <c r="AC1474" s="52"/>
      <c r="AD1474" s="52"/>
      <c r="AE1474" s="52"/>
      <c r="AF1474" s="52"/>
      <c r="AG1474" s="52"/>
      <c r="AH1474" s="52"/>
      <c r="AI1474" s="52"/>
      <c r="AJ1474" s="52"/>
      <c r="AK1474" s="52"/>
      <c r="AL1474" s="52"/>
      <c r="AM1474" s="52"/>
      <c r="AN1474" s="52"/>
      <c r="AO1474" s="52"/>
      <c r="AP1474" s="52"/>
      <c r="AQ1474" s="52"/>
      <c r="AR1474" s="52"/>
      <c r="AS1474" s="52"/>
      <c r="AT1474" s="52"/>
      <c r="AU1474" s="52"/>
      <c r="AV1474" s="52"/>
      <c r="AW1474" s="52"/>
    </row>
    <row r="1475" spans="1:49" x14ac:dyDescent="0.2">
      <c r="A1475" s="52"/>
      <c r="B1475" s="52"/>
      <c r="C1475" s="52"/>
      <c r="D1475" s="52"/>
      <c r="E1475" s="52"/>
      <c r="F1475" s="52"/>
      <c r="G1475" s="52"/>
      <c r="H1475" s="52"/>
      <c r="I1475" s="52"/>
      <c r="J1475" s="52"/>
      <c r="K1475" s="52"/>
      <c r="L1475" s="52"/>
      <c r="M1475" s="52"/>
      <c r="N1475" s="52"/>
      <c r="O1475" s="52"/>
      <c r="P1475" s="52"/>
      <c r="Q1475" s="52"/>
      <c r="R1475" s="52"/>
      <c r="S1475" s="52"/>
      <c r="T1475" s="52"/>
      <c r="U1475" s="52"/>
      <c r="V1475" s="52"/>
      <c r="W1475" s="52"/>
      <c r="X1475" s="52"/>
      <c r="Y1475" s="52"/>
      <c r="Z1475" s="52"/>
      <c r="AA1475" s="52"/>
      <c r="AB1475" s="52"/>
      <c r="AC1475" s="52"/>
      <c r="AD1475" s="52"/>
      <c r="AE1475" s="52"/>
      <c r="AF1475" s="52"/>
      <c r="AG1475" s="52"/>
      <c r="AH1475" s="52"/>
      <c r="AI1475" s="52"/>
      <c r="AJ1475" s="52"/>
      <c r="AK1475" s="52"/>
      <c r="AL1475" s="52"/>
      <c r="AM1475" s="52"/>
      <c r="AN1475" s="52"/>
      <c r="AO1475" s="52"/>
      <c r="AP1475" s="52"/>
      <c r="AQ1475" s="52"/>
      <c r="AR1475" s="52"/>
      <c r="AS1475" s="52"/>
      <c r="AT1475" s="52"/>
      <c r="AU1475" s="52"/>
      <c r="AV1475" s="52"/>
      <c r="AW1475" s="52"/>
    </row>
    <row r="1476" spans="1:49" x14ac:dyDescent="0.2">
      <c r="A1476" s="52"/>
      <c r="B1476" s="52"/>
      <c r="C1476" s="52"/>
      <c r="D1476" s="52"/>
      <c r="E1476" s="52"/>
      <c r="F1476" s="52"/>
      <c r="G1476" s="52"/>
      <c r="H1476" s="52"/>
      <c r="I1476" s="52"/>
      <c r="J1476" s="52"/>
      <c r="K1476" s="52"/>
      <c r="L1476" s="52"/>
      <c r="M1476" s="52"/>
      <c r="N1476" s="52"/>
      <c r="O1476" s="52"/>
      <c r="P1476" s="52"/>
      <c r="Q1476" s="52"/>
      <c r="R1476" s="52"/>
      <c r="S1476" s="52"/>
      <c r="T1476" s="52"/>
      <c r="U1476" s="52"/>
      <c r="V1476" s="52"/>
      <c r="W1476" s="52"/>
      <c r="X1476" s="52"/>
      <c r="Y1476" s="52"/>
      <c r="Z1476" s="52"/>
      <c r="AA1476" s="52"/>
      <c r="AB1476" s="52"/>
      <c r="AC1476" s="52"/>
      <c r="AD1476" s="52"/>
      <c r="AE1476" s="52"/>
      <c r="AF1476" s="52"/>
      <c r="AG1476" s="52"/>
      <c r="AH1476" s="52"/>
      <c r="AI1476" s="52"/>
      <c r="AJ1476" s="52"/>
      <c r="AK1476" s="52"/>
      <c r="AL1476" s="52"/>
      <c r="AM1476" s="52"/>
      <c r="AN1476" s="52"/>
      <c r="AO1476" s="52"/>
      <c r="AP1476" s="52"/>
      <c r="AQ1476" s="52"/>
      <c r="AR1476" s="52"/>
      <c r="AS1476" s="52"/>
      <c r="AT1476" s="52"/>
      <c r="AU1476" s="52"/>
      <c r="AV1476" s="52"/>
      <c r="AW1476" s="52"/>
    </row>
    <row r="1477" spans="1:49" x14ac:dyDescent="0.2">
      <c r="A1477" s="52"/>
      <c r="B1477" s="52"/>
      <c r="C1477" s="52"/>
      <c r="D1477" s="52"/>
      <c r="E1477" s="52"/>
      <c r="F1477" s="52"/>
      <c r="G1477" s="52"/>
      <c r="H1477" s="52"/>
      <c r="I1477" s="52"/>
      <c r="J1477" s="52"/>
      <c r="K1477" s="52"/>
      <c r="L1477" s="52"/>
      <c r="M1477" s="52"/>
      <c r="N1477" s="52"/>
      <c r="O1477" s="52"/>
      <c r="P1477" s="52"/>
      <c r="Q1477" s="52"/>
      <c r="R1477" s="52"/>
      <c r="S1477" s="52"/>
      <c r="T1477" s="52"/>
      <c r="U1477" s="52"/>
      <c r="V1477" s="52"/>
      <c r="W1477" s="52"/>
      <c r="X1477" s="52"/>
      <c r="Y1477" s="52"/>
      <c r="Z1477" s="52"/>
      <c r="AA1477" s="52"/>
      <c r="AB1477" s="52"/>
      <c r="AC1477" s="52"/>
      <c r="AD1477" s="52"/>
      <c r="AE1477" s="52"/>
      <c r="AF1477" s="52"/>
      <c r="AG1477" s="52"/>
      <c r="AH1477" s="52"/>
      <c r="AI1477" s="52"/>
      <c r="AJ1477" s="52"/>
      <c r="AK1477" s="52"/>
      <c r="AL1477" s="52"/>
      <c r="AM1477" s="52"/>
      <c r="AN1477" s="52"/>
      <c r="AO1477" s="52"/>
      <c r="AP1477" s="52"/>
      <c r="AQ1477" s="52"/>
      <c r="AR1477" s="52"/>
      <c r="AS1477" s="52"/>
      <c r="AT1477" s="52"/>
      <c r="AU1477" s="52"/>
      <c r="AV1477" s="52"/>
      <c r="AW1477" s="52"/>
    </row>
    <row r="1478" spans="1:49" x14ac:dyDescent="0.2">
      <c r="A1478" s="52"/>
      <c r="B1478" s="52"/>
      <c r="C1478" s="52"/>
      <c r="D1478" s="52"/>
      <c r="E1478" s="52"/>
      <c r="F1478" s="52"/>
      <c r="G1478" s="52"/>
      <c r="H1478" s="52"/>
      <c r="I1478" s="52"/>
      <c r="J1478" s="52"/>
      <c r="K1478" s="52"/>
      <c r="L1478" s="52"/>
      <c r="M1478" s="52"/>
      <c r="N1478" s="52"/>
      <c r="O1478" s="52"/>
      <c r="P1478" s="52"/>
      <c r="Q1478" s="52"/>
      <c r="R1478" s="52"/>
      <c r="S1478" s="52"/>
      <c r="T1478" s="52"/>
      <c r="U1478" s="52"/>
      <c r="V1478" s="52"/>
      <c r="W1478" s="52"/>
      <c r="X1478" s="52"/>
      <c r="Y1478" s="52"/>
      <c r="Z1478" s="52"/>
      <c r="AA1478" s="52"/>
      <c r="AB1478" s="52"/>
      <c r="AC1478" s="52"/>
      <c r="AD1478" s="52"/>
      <c r="AE1478" s="52"/>
      <c r="AF1478" s="52"/>
      <c r="AG1478" s="52"/>
      <c r="AH1478" s="52"/>
      <c r="AI1478" s="52"/>
      <c r="AJ1478" s="52"/>
      <c r="AK1478" s="52"/>
      <c r="AL1478" s="52"/>
      <c r="AM1478" s="52"/>
      <c r="AN1478" s="52"/>
      <c r="AO1478" s="52"/>
      <c r="AP1478" s="52"/>
      <c r="AQ1478" s="52"/>
      <c r="AR1478" s="52"/>
      <c r="AS1478" s="52"/>
      <c r="AT1478" s="52"/>
      <c r="AU1478" s="52"/>
      <c r="AV1478" s="52"/>
      <c r="AW1478" s="52"/>
    </row>
    <row r="1479" spans="1:49" x14ac:dyDescent="0.2">
      <c r="A1479" s="52"/>
      <c r="B1479" s="52"/>
      <c r="C1479" s="52"/>
      <c r="D1479" s="52"/>
      <c r="E1479" s="52"/>
      <c r="F1479" s="52"/>
      <c r="G1479" s="52"/>
      <c r="H1479" s="52"/>
      <c r="I1479" s="52"/>
      <c r="J1479" s="52"/>
      <c r="K1479" s="52"/>
      <c r="L1479" s="52"/>
      <c r="M1479" s="52"/>
      <c r="N1479" s="52"/>
      <c r="O1479" s="52"/>
      <c r="P1479" s="52"/>
      <c r="Q1479" s="52"/>
      <c r="R1479" s="52"/>
      <c r="S1479" s="52"/>
      <c r="T1479" s="52"/>
      <c r="U1479" s="52"/>
      <c r="V1479" s="52"/>
      <c r="W1479" s="52"/>
      <c r="X1479" s="52"/>
      <c r="Y1479" s="52"/>
      <c r="Z1479" s="52"/>
      <c r="AA1479" s="52"/>
      <c r="AB1479" s="52"/>
      <c r="AC1479" s="52"/>
      <c r="AD1479" s="52"/>
      <c r="AE1479" s="52"/>
      <c r="AF1479" s="52"/>
      <c r="AG1479" s="52"/>
      <c r="AH1479" s="52"/>
      <c r="AI1479" s="52"/>
      <c r="AJ1479" s="52"/>
      <c r="AK1479" s="52"/>
      <c r="AL1479" s="52"/>
      <c r="AM1479" s="52"/>
      <c r="AN1479" s="52"/>
      <c r="AO1479" s="52"/>
      <c r="AP1479" s="52"/>
      <c r="AQ1479" s="52"/>
      <c r="AR1479" s="52"/>
      <c r="AS1479" s="52"/>
      <c r="AT1479" s="52"/>
      <c r="AU1479" s="52"/>
      <c r="AV1479" s="52"/>
      <c r="AW1479" s="52"/>
    </row>
    <row r="1480" spans="1:49" x14ac:dyDescent="0.2">
      <c r="A1480" s="52"/>
      <c r="B1480" s="52"/>
      <c r="C1480" s="52"/>
      <c r="D1480" s="52"/>
      <c r="E1480" s="52"/>
      <c r="F1480" s="52"/>
      <c r="G1480" s="52"/>
      <c r="H1480" s="52"/>
      <c r="I1480" s="52"/>
      <c r="J1480" s="52"/>
      <c r="K1480" s="52"/>
      <c r="L1480" s="52"/>
      <c r="M1480" s="52"/>
      <c r="N1480" s="52"/>
      <c r="O1480" s="52"/>
      <c r="P1480" s="52"/>
      <c r="Q1480" s="52"/>
      <c r="R1480" s="52"/>
      <c r="S1480" s="52"/>
      <c r="T1480" s="52"/>
      <c r="U1480" s="52"/>
      <c r="V1480" s="52"/>
      <c r="W1480" s="52"/>
      <c r="X1480" s="52"/>
      <c r="Y1480" s="52"/>
      <c r="Z1480" s="52"/>
      <c r="AA1480" s="52"/>
      <c r="AB1480" s="52"/>
      <c r="AC1480" s="52"/>
      <c r="AD1480" s="52"/>
      <c r="AE1480" s="52"/>
      <c r="AF1480" s="52"/>
      <c r="AG1480" s="52"/>
      <c r="AH1480" s="52"/>
      <c r="AI1480" s="52"/>
      <c r="AJ1480" s="52"/>
      <c r="AK1480" s="52"/>
      <c r="AL1480" s="52"/>
      <c r="AM1480" s="52"/>
      <c r="AN1480" s="52"/>
      <c r="AO1480" s="52"/>
      <c r="AP1480" s="52"/>
      <c r="AQ1480" s="52"/>
      <c r="AR1480" s="52"/>
      <c r="AS1480" s="52"/>
      <c r="AT1480" s="52"/>
      <c r="AU1480" s="52"/>
      <c r="AV1480" s="52"/>
      <c r="AW1480" s="52"/>
    </row>
    <row r="1481" spans="1:49" x14ac:dyDescent="0.2">
      <c r="A1481" s="52"/>
      <c r="B1481" s="52"/>
      <c r="C1481" s="52"/>
      <c r="D1481" s="52"/>
      <c r="E1481" s="52"/>
      <c r="F1481" s="52"/>
      <c r="G1481" s="52"/>
      <c r="H1481" s="52"/>
      <c r="I1481" s="52"/>
      <c r="J1481" s="52"/>
      <c r="K1481" s="52"/>
      <c r="L1481" s="52"/>
      <c r="M1481" s="52"/>
      <c r="N1481" s="52"/>
      <c r="O1481" s="52"/>
      <c r="P1481" s="52"/>
      <c r="Q1481" s="52"/>
      <c r="R1481" s="52"/>
      <c r="S1481" s="52"/>
      <c r="T1481" s="52"/>
      <c r="U1481" s="52"/>
      <c r="V1481" s="52"/>
      <c r="W1481" s="52"/>
      <c r="X1481" s="52"/>
      <c r="Y1481" s="52"/>
      <c r="Z1481" s="52"/>
      <c r="AA1481" s="52"/>
      <c r="AB1481" s="52"/>
      <c r="AC1481" s="52"/>
      <c r="AD1481" s="52"/>
      <c r="AE1481" s="52"/>
      <c r="AF1481" s="52"/>
      <c r="AG1481" s="52"/>
      <c r="AH1481" s="52"/>
      <c r="AI1481" s="52"/>
      <c r="AJ1481" s="52"/>
      <c r="AK1481" s="52"/>
      <c r="AL1481" s="52"/>
      <c r="AM1481" s="52"/>
      <c r="AN1481" s="52"/>
      <c r="AO1481" s="52"/>
      <c r="AP1481" s="52"/>
      <c r="AQ1481" s="52"/>
      <c r="AR1481" s="52"/>
      <c r="AS1481" s="52"/>
      <c r="AT1481" s="52"/>
      <c r="AU1481" s="52"/>
      <c r="AV1481" s="52"/>
      <c r="AW1481" s="52"/>
    </row>
    <row r="1482" spans="1:49" x14ac:dyDescent="0.2">
      <c r="A1482" s="52"/>
      <c r="B1482" s="52"/>
      <c r="C1482" s="52"/>
      <c r="D1482" s="52"/>
      <c r="E1482" s="52"/>
      <c r="F1482" s="52"/>
      <c r="G1482" s="52"/>
      <c r="H1482" s="52"/>
      <c r="I1482" s="52"/>
      <c r="J1482" s="52"/>
      <c r="K1482" s="52"/>
      <c r="L1482" s="52"/>
      <c r="M1482" s="52"/>
      <c r="N1482" s="52"/>
      <c r="O1482" s="52"/>
      <c r="P1482" s="52"/>
      <c r="Q1482" s="52"/>
      <c r="R1482" s="52"/>
      <c r="S1482" s="52"/>
      <c r="T1482" s="52"/>
      <c r="U1482" s="52"/>
      <c r="V1482" s="52"/>
      <c r="W1482" s="52"/>
      <c r="X1482" s="52"/>
      <c r="Y1482" s="52"/>
      <c r="Z1482" s="52"/>
      <c r="AA1482" s="52"/>
      <c r="AB1482" s="52"/>
      <c r="AC1482" s="52"/>
      <c r="AD1482" s="52"/>
      <c r="AE1482" s="52"/>
      <c r="AF1482" s="52"/>
      <c r="AG1482" s="52"/>
      <c r="AH1482" s="52"/>
      <c r="AI1482" s="52"/>
      <c r="AJ1482" s="52"/>
      <c r="AK1482" s="52"/>
      <c r="AL1482" s="52"/>
      <c r="AM1482" s="52"/>
      <c r="AN1482" s="52"/>
      <c r="AO1482" s="52"/>
      <c r="AP1482" s="52"/>
      <c r="AQ1482" s="52"/>
      <c r="AR1482" s="52"/>
      <c r="AS1482" s="52"/>
      <c r="AT1482" s="52"/>
      <c r="AU1482" s="52"/>
      <c r="AV1482" s="52"/>
      <c r="AW1482" s="52"/>
    </row>
    <row r="1483" spans="1:49" x14ac:dyDescent="0.2">
      <c r="A1483" s="52"/>
      <c r="B1483" s="52"/>
      <c r="C1483" s="52"/>
      <c r="D1483" s="52"/>
      <c r="E1483" s="52"/>
      <c r="F1483" s="52"/>
      <c r="G1483" s="52"/>
      <c r="H1483" s="52"/>
      <c r="I1483" s="52"/>
      <c r="J1483" s="52"/>
      <c r="K1483" s="52"/>
      <c r="L1483" s="52"/>
      <c r="M1483" s="52"/>
      <c r="N1483" s="52"/>
      <c r="O1483" s="52"/>
      <c r="P1483" s="52"/>
      <c r="Q1483" s="52"/>
      <c r="R1483" s="52"/>
      <c r="S1483" s="52"/>
      <c r="T1483" s="52"/>
      <c r="U1483" s="52"/>
      <c r="V1483" s="52"/>
      <c r="W1483" s="52"/>
      <c r="X1483" s="52"/>
      <c r="Y1483" s="52"/>
      <c r="Z1483" s="52"/>
      <c r="AA1483" s="52"/>
      <c r="AB1483" s="52"/>
      <c r="AC1483" s="52"/>
      <c r="AD1483" s="52"/>
      <c r="AE1483" s="52"/>
      <c r="AF1483" s="52"/>
      <c r="AG1483" s="52"/>
      <c r="AH1483" s="52"/>
      <c r="AI1483" s="52"/>
      <c r="AJ1483" s="52"/>
      <c r="AK1483" s="52"/>
      <c r="AL1483" s="52"/>
      <c r="AM1483" s="52"/>
      <c r="AN1483" s="52"/>
      <c r="AO1483" s="52"/>
      <c r="AP1483" s="52"/>
      <c r="AQ1483" s="52"/>
      <c r="AR1483" s="52"/>
      <c r="AS1483" s="52"/>
      <c r="AT1483" s="52"/>
      <c r="AU1483" s="52"/>
      <c r="AV1483" s="52"/>
      <c r="AW1483" s="52"/>
    </row>
    <row r="1484" spans="1:49" x14ac:dyDescent="0.2">
      <c r="A1484" s="52"/>
      <c r="B1484" s="52"/>
      <c r="C1484" s="52"/>
      <c r="D1484" s="52"/>
      <c r="E1484" s="52"/>
      <c r="F1484" s="52"/>
      <c r="G1484" s="52"/>
      <c r="H1484" s="52"/>
      <c r="I1484" s="52"/>
      <c r="J1484" s="52"/>
      <c r="K1484" s="52"/>
      <c r="L1484" s="52"/>
      <c r="M1484" s="52"/>
      <c r="N1484" s="52"/>
      <c r="O1484" s="52"/>
      <c r="P1484" s="52"/>
      <c r="Q1484" s="52"/>
      <c r="R1484" s="52"/>
      <c r="S1484" s="52"/>
      <c r="T1484" s="52"/>
      <c r="U1484" s="52"/>
      <c r="V1484" s="52"/>
      <c r="W1484" s="52"/>
      <c r="X1484" s="52"/>
      <c r="Y1484" s="52"/>
      <c r="Z1484" s="52"/>
      <c r="AA1484" s="52"/>
      <c r="AB1484" s="52"/>
      <c r="AC1484" s="52"/>
      <c r="AD1484" s="52"/>
      <c r="AE1484" s="52"/>
      <c r="AF1484" s="52"/>
      <c r="AG1484" s="52"/>
      <c r="AH1484" s="52"/>
      <c r="AI1484" s="52"/>
      <c r="AJ1484" s="52"/>
      <c r="AK1484" s="52"/>
      <c r="AL1484" s="52"/>
      <c r="AM1484" s="52"/>
      <c r="AN1484" s="52"/>
      <c r="AO1484" s="52"/>
      <c r="AP1484" s="52"/>
      <c r="AQ1484" s="52"/>
      <c r="AR1484" s="52"/>
      <c r="AS1484" s="52"/>
      <c r="AT1484" s="52"/>
      <c r="AU1484" s="52"/>
      <c r="AV1484" s="52"/>
      <c r="AW1484" s="52"/>
    </row>
    <row r="1485" spans="1:49" x14ac:dyDescent="0.2">
      <c r="A1485" s="52"/>
      <c r="B1485" s="52"/>
      <c r="C1485" s="52"/>
      <c r="D1485" s="52"/>
      <c r="E1485" s="52"/>
      <c r="F1485" s="52"/>
      <c r="G1485" s="52"/>
      <c r="H1485" s="52"/>
      <c r="I1485" s="52"/>
      <c r="J1485" s="52"/>
      <c r="K1485" s="52"/>
      <c r="L1485" s="52"/>
      <c r="M1485" s="52"/>
      <c r="N1485" s="52"/>
      <c r="O1485" s="52"/>
      <c r="P1485" s="52"/>
      <c r="Q1485" s="52"/>
      <c r="R1485" s="52"/>
      <c r="S1485" s="52"/>
      <c r="T1485" s="52"/>
      <c r="U1485" s="52"/>
      <c r="V1485" s="52"/>
      <c r="W1485" s="52"/>
      <c r="X1485" s="52"/>
      <c r="Y1485" s="52"/>
      <c r="Z1485" s="52"/>
      <c r="AA1485" s="52"/>
      <c r="AB1485" s="52"/>
      <c r="AC1485" s="52"/>
      <c r="AD1485" s="52"/>
      <c r="AE1485" s="52"/>
      <c r="AF1485" s="52"/>
      <c r="AG1485" s="52"/>
      <c r="AH1485" s="52"/>
      <c r="AI1485" s="52"/>
      <c r="AJ1485" s="52"/>
      <c r="AK1485" s="52"/>
      <c r="AL1485" s="52"/>
      <c r="AM1485" s="52"/>
      <c r="AN1485" s="52"/>
      <c r="AO1485" s="52"/>
      <c r="AP1485" s="52"/>
      <c r="AQ1485" s="52"/>
      <c r="AR1485" s="52"/>
      <c r="AS1485" s="52"/>
      <c r="AT1485" s="52"/>
      <c r="AU1485" s="52"/>
      <c r="AV1485" s="52"/>
      <c r="AW1485" s="52"/>
    </row>
    <row r="1486" spans="1:49" x14ac:dyDescent="0.2">
      <c r="A1486" s="52"/>
      <c r="B1486" s="52"/>
      <c r="C1486" s="52"/>
      <c r="D1486" s="52"/>
      <c r="E1486" s="52"/>
      <c r="F1486" s="52"/>
      <c r="G1486" s="52"/>
      <c r="H1486" s="52"/>
      <c r="I1486" s="52"/>
      <c r="J1486" s="52"/>
      <c r="K1486" s="52"/>
      <c r="L1486" s="52"/>
      <c r="M1486" s="52"/>
      <c r="N1486" s="52"/>
      <c r="O1486" s="52"/>
      <c r="P1486" s="52"/>
      <c r="Q1486" s="52"/>
      <c r="R1486" s="52"/>
      <c r="S1486" s="52"/>
      <c r="T1486" s="52"/>
      <c r="U1486" s="52"/>
      <c r="V1486" s="52"/>
      <c r="W1486" s="52"/>
      <c r="X1486" s="52"/>
      <c r="Y1486" s="52"/>
      <c r="Z1486" s="52"/>
      <c r="AA1486" s="52"/>
      <c r="AB1486" s="52"/>
      <c r="AC1486" s="52"/>
      <c r="AD1486" s="52"/>
      <c r="AE1486" s="52"/>
      <c r="AF1486" s="52"/>
      <c r="AG1486" s="52"/>
      <c r="AH1486" s="52"/>
      <c r="AI1486" s="52"/>
      <c r="AJ1486" s="52"/>
      <c r="AK1486" s="52"/>
      <c r="AL1486" s="52"/>
      <c r="AM1486" s="52"/>
      <c r="AN1486" s="52"/>
      <c r="AO1486" s="52"/>
      <c r="AP1486" s="52"/>
      <c r="AQ1486" s="52"/>
      <c r="AR1486" s="52"/>
      <c r="AS1486" s="52"/>
      <c r="AT1486" s="52"/>
      <c r="AU1486" s="52"/>
      <c r="AV1486" s="52"/>
      <c r="AW1486" s="52"/>
    </row>
    <row r="1487" spans="1:49" x14ac:dyDescent="0.2">
      <c r="A1487" s="52"/>
      <c r="B1487" s="52"/>
      <c r="C1487" s="52"/>
      <c r="D1487" s="52"/>
      <c r="E1487" s="52"/>
      <c r="F1487" s="52"/>
      <c r="G1487" s="52"/>
      <c r="H1487" s="52"/>
      <c r="I1487" s="52"/>
      <c r="J1487" s="52"/>
      <c r="K1487" s="52"/>
      <c r="L1487" s="52"/>
      <c r="M1487" s="52"/>
      <c r="N1487" s="52"/>
      <c r="O1487" s="52"/>
      <c r="P1487" s="52"/>
      <c r="Q1487" s="52"/>
      <c r="R1487" s="52"/>
      <c r="S1487" s="52"/>
      <c r="T1487" s="52"/>
      <c r="U1487" s="52"/>
      <c r="V1487" s="52"/>
      <c r="W1487" s="52"/>
      <c r="X1487" s="52"/>
      <c r="Y1487" s="52"/>
      <c r="Z1487" s="52"/>
      <c r="AA1487" s="52"/>
      <c r="AB1487" s="52"/>
      <c r="AC1487" s="52"/>
      <c r="AD1487" s="52"/>
      <c r="AE1487" s="52"/>
      <c r="AF1487" s="52"/>
      <c r="AG1487" s="52"/>
      <c r="AH1487" s="52"/>
      <c r="AI1487" s="52"/>
      <c r="AJ1487" s="52"/>
      <c r="AK1487" s="52"/>
      <c r="AL1487" s="52"/>
      <c r="AM1487" s="52"/>
      <c r="AN1487" s="52"/>
      <c r="AO1487" s="52"/>
      <c r="AP1487" s="52"/>
      <c r="AQ1487" s="52"/>
      <c r="AR1487" s="52"/>
      <c r="AS1487" s="52"/>
      <c r="AT1487" s="52"/>
      <c r="AU1487" s="52"/>
      <c r="AV1487" s="52"/>
      <c r="AW1487" s="52"/>
    </row>
    <row r="1488" spans="1:49" x14ac:dyDescent="0.2">
      <c r="A1488" s="52"/>
      <c r="B1488" s="52"/>
      <c r="C1488" s="52"/>
      <c r="D1488" s="52"/>
      <c r="E1488" s="52"/>
      <c r="F1488" s="52"/>
      <c r="G1488" s="52"/>
      <c r="H1488" s="52"/>
      <c r="I1488" s="52"/>
      <c r="J1488" s="52"/>
      <c r="K1488" s="52"/>
      <c r="L1488" s="52"/>
      <c r="M1488" s="52"/>
      <c r="N1488" s="52"/>
      <c r="O1488" s="52"/>
      <c r="P1488" s="52"/>
      <c r="Q1488" s="52"/>
      <c r="R1488" s="52"/>
      <c r="S1488" s="52"/>
      <c r="T1488" s="52"/>
      <c r="U1488" s="52"/>
      <c r="V1488" s="52"/>
      <c r="W1488" s="52"/>
      <c r="X1488" s="52"/>
      <c r="Y1488" s="52"/>
      <c r="Z1488" s="52"/>
      <c r="AA1488" s="52"/>
      <c r="AB1488" s="52"/>
      <c r="AC1488" s="52"/>
      <c r="AD1488" s="52"/>
      <c r="AE1488" s="52"/>
      <c r="AF1488" s="52"/>
      <c r="AG1488" s="52"/>
      <c r="AH1488" s="52"/>
      <c r="AI1488" s="52"/>
      <c r="AJ1488" s="52"/>
      <c r="AK1488" s="52"/>
      <c r="AL1488" s="52"/>
      <c r="AM1488" s="52"/>
      <c r="AN1488" s="52"/>
      <c r="AO1488" s="52"/>
      <c r="AP1488" s="52"/>
      <c r="AQ1488" s="52"/>
      <c r="AR1488" s="52"/>
      <c r="AS1488" s="52"/>
      <c r="AT1488" s="52"/>
      <c r="AU1488" s="52"/>
      <c r="AV1488" s="52"/>
      <c r="AW1488" s="52"/>
    </row>
    <row r="1489" spans="1:49" x14ac:dyDescent="0.2">
      <c r="A1489" s="52"/>
      <c r="B1489" s="52"/>
      <c r="C1489" s="52"/>
      <c r="D1489" s="52"/>
      <c r="E1489" s="52"/>
      <c r="F1489" s="52"/>
      <c r="G1489" s="52"/>
      <c r="H1489" s="52"/>
      <c r="I1489" s="52"/>
      <c r="J1489" s="52"/>
      <c r="K1489" s="52"/>
      <c r="L1489" s="52"/>
      <c r="M1489" s="52"/>
      <c r="N1489" s="52"/>
      <c r="O1489" s="52"/>
      <c r="P1489" s="52"/>
      <c r="Q1489" s="52"/>
      <c r="R1489" s="52"/>
      <c r="S1489" s="52"/>
      <c r="T1489" s="52"/>
      <c r="U1489" s="52"/>
      <c r="V1489" s="52"/>
      <c r="W1489" s="52"/>
      <c r="X1489" s="52"/>
      <c r="Y1489" s="52"/>
      <c r="Z1489" s="52"/>
      <c r="AA1489" s="52"/>
      <c r="AB1489" s="52"/>
      <c r="AC1489" s="52"/>
      <c r="AD1489" s="52"/>
      <c r="AE1489" s="52"/>
      <c r="AF1489" s="52"/>
      <c r="AG1489" s="52"/>
      <c r="AH1489" s="52"/>
      <c r="AI1489" s="52"/>
      <c r="AJ1489" s="52"/>
      <c r="AK1489" s="52"/>
      <c r="AL1489" s="52"/>
      <c r="AM1489" s="52"/>
      <c r="AN1489" s="52"/>
      <c r="AO1489" s="52"/>
      <c r="AP1489" s="52"/>
      <c r="AQ1489" s="52"/>
      <c r="AR1489" s="52"/>
      <c r="AS1489" s="52"/>
      <c r="AT1489" s="52"/>
      <c r="AU1489" s="52"/>
      <c r="AV1489" s="52"/>
      <c r="AW1489" s="52"/>
    </row>
    <row r="1490" spans="1:49" x14ac:dyDescent="0.2">
      <c r="A1490" s="52"/>
      <c r="B1490" s="52"/>
      <c r="C1490" s="52"/>
      <c r="D1490" s="52"/>
      <c r="E1490" s="52"/>
      <c r="F1490" s="52"/>
      <c r="G1490" s="52"/>
      <c r="H1490" s="52"/>
      <c r="I1490" s="52"/>
      <c r="J1490" s="52"/>
      <c r="K1490" s="52"/>
      <c r="L1490" s="52"/>
      <c r="M1490" s="52"/>
      <c r="N1490" s="52"/>
      <c r="O1490" s="52"/>
      <c r="P1490" s="52"/>
      <c r="Q1490" s="52"/>
      <c r="R1490" s="52"/>
      <c r="S1490" s="52"/>
      <c r="T1490" s="52"/>
      <c r="U1490" s="52"/>
      <c r="V1490" s="52"/>
      <c r="W1490" s="52"/>
      <c r="X1490" s="52"/>
      <c r="Y1490" s="52"/>
      <c r="Z1490" s="52"/>
      <c r="AA1490" s="52"/>
      <c r="AB1490" s="52"/>
      <c r="AC1490" s="52"/>
      <c r="AD1490" s="52"/>
      <c r="AE1490" s="52"/>
      <c r="AF1490" s="52"/>
      <c r="AG1490" s="52"/>
      <c r="AH1490" s="52"/>
      <c r="AI1490" s="52"/>
      <c r="AJ1490" s="52"/>
      <c r="AK1490" s="52"/>
      <c r="AL1490" s="52"/>
      <c r="AM1490" s="52"/>
      <c r="AN1490" s="52"/>
      <c r="AO1490" s="52"/>
      <c r="AP1490" s="52"/>
      <c r="AQ1490" s="52"/>
      <c r="AR1490" s="52"/>
      <c r="AS1490" s="52"/>
      <c r="AT1490" s="52"/>
      <c r="AU1490" s="52"/>
      <c r="AV1490" s="52"/>
      <c r="AW1490" s="52"/>
    </row>
    <row r="1491" spans="1:49" x14ac:dyDescent="0.2">
      <c r="A1491" s="52"/>
      <c r="B1491" s="52"/>
      <c r="C1491" s="52"/>
      <c r="D1491" s="52"/>
      <c r="E1491" s="52"/>
      <c r="F1491" s="52"/>
      <c r="G1491" s="52"/>
      <c r="H1491" s="52"/>
      <c r="I1491" s="52"/>
      <c r="J1491" s="52"/>
      <c r="K1491" s="52"/>
      <c r="L1491" s="52"/>
      <c r="M1491" s="52"/>
      <c r="N1491" s="52"/>
      <c r="O1491" s="52"/>
      <c r="P1491" s="52"/>
      <c r="Q1491" s="52"/>
      <c r="R1491" s="52"/>
      <c r="S1491" s="52"/>
      <c r="T1491" s="52"/>
      <c r="U1491" s="52"/>
      <c r="V1491" s="52"/>
      <c r="W1491" s="52"/>
      <c r="X1491" s="52"/>
      <c r="Y1491" s="52"/>
      <c r="Z1491" s="52"/>
      <c r="AA1491" s="52"/>
      <c r="AB1491" s="52"/>
      <c r="AC1491" s="52"/>
      <c r="AD1491" s="52"/>
      <c r="AE1491" s="52"/>
      <c r="AF1491" s="52"/>
      <c r="AG1491" s="52"/>
      <c r="AH1491" s="52"/>
      <c r="AI1491" s="52"/>
      <c r="AJ1491" s="52"/>
      <c r="AK1491" s="52"/>
      <c r="AL1491" s="52"/>
      <c r="AM1491" s="52"/>
      <c r="AN1491" s="52"/>
      <c r="AO1491" s="52"/>
      <c r="AP1491" s="52"/>
      <c r="AQ1491" s="52"/>
      <c r="AR1491" s="52"/>
      <c r="AS1491" s="52"/>
      <c r="AT1491" s="52"/>
      <c r="AU1491" s="52"/>
      <c r="AV1491" s="52"/>
      <c r="AW1491" s="52"/>
    </row>
    <row r="1492" spans="1:49" x14ac:dyDescent="0.2">
      <c r="A1492" s="52"/>
      <c r="B1492" s="52"/>
      <c r="C1492" s="52"/>
      <c r="D1492" s="52"/>
      <c r="E1492" s="52"/>
      <c r="F1492" s="52"/>
      <c r="G1492" s="52"/>
      <c r="H1492" s="52"/>
      <c r="I1492" s="52"/>
      <c r="J1492" s="52"/>
      <c r="K1492" s="52"/>
      <c r="L1492" s="52"/>
      <c r="M1492" s="52"/>
      <c r="N1492" s="52"/>
      <c r="O1492" s="52"/>
      <c r="P1492" s="52"/>
      <c r="Q1492" s="52"/>
      <c r="R1492" s="52"/>
      <c r="S1492" s="52"/>
      <c r="T1492" s="52"/>
      <c r="U1492" s="52"/>
      <c r="V1492" s="52"/>
      <c r="W1492" s="52"/>
      <c r="X1492" s="52"/>
      <c r="Y1492" s="52"/>
      <c r="Z1492" s="52"/>
      <c r="AA1492" s="52"/>
      <c r="AB1492" s="52"/>
      <c r="AC1492" s="52"/>
      <c r="AD1492" s="52"/>
      <c r="AE1492" s="52"/>
      <c r="AF1492" s="52"/>
      <c r="AG1492" s="52"/>
      <c r="AH1492" s="52"/>
      <c r="AI1492" s="52"/>
      <c r="AJ1492" s="52"/>
      <c r="AK1492" s="52"/>
      <c r="AL1492" s="52"/>
      <c r="AM1492" s="52"/>
      <c r="AN1492" s="52"/>
      <c r="AO1492" s="52"/>
      <c r="AP1492" s="52"/>
      <c r="AQ1492" s="52"/>
      <c r="AR1492" s="52"/>
      <c r="AS1492" s="52"/>
      <c r="AT1492" s="52"/>
      <c r="AU1492" s="52"/>
      <c r="AV1492" s="52"/>
      <c r="AW1492" s="52"/>
    </row>
    <row r="1493" spans="1:49" x14ac:dyDescent="0.2">
      <c r="A1493" s="52"/>
      <c r="B1493" s="52"/>
      <c r="C1493" s="52"/>
      <c r="D1493" s="52"/>
      <c r="E1493" s="52"/>
      <c r="F1493" s="52"/>
      <c r="G1493" s="52"/>
      <c r="H1493" s="52"/>
      <c r="I1493" s="52"/>
      <c r="J1493" s="52"/>
      <c r="K1493" s="52"/>
      <c r="L1493" s="52"/>
      <c r="M1493" s="52"/>
      <c r="N1493" s="52"/>
      <c r="O1493" s="52"/>
      <c r="P1493" s="52"/>
      <c r="Q1493" s="52"/>
      <c r="R1493" s="52"/>
      <c r="S1493" s="52"/>
      <c r="T1493" s="52"/>
      <c r="U1493" s="52"/>
      <c r="V1493" s="52"/>
      <c r="W1493" s="52"/>
      <c r="X1493" s="52"/>
      <c r="Y1493" s="52"/>
      <c r="Z1493" s="52"/>
      <c r="AA1493" s="52"/>
      <c r="AB1493" s="52"/>
      <c r="AC1493" s="52"/>
      <c r="AD1493" s="52"/>
      <c r="AE1493" s="52"/>
      <c r="AF1493" s="52"/>
      <c r="AG1493" s="52"/>
      <c r="AH1493" s="52"/>
      <c r="AI1493" s="52"/>
      <c r="AJ1493" s="52"/>
      <c r="AK1493" s="52"/>
      <c r="AL1493" s="52"/>
      <c r="AM1493" s="52"/>
      <c r="AN1493" s="52"/>
      <c r="AO1493" s="52"/>
      <c r="AP1493" s="52"/>
      <c r="AQ1493" s="52"/>
      <c r="AR1493" s="52"/>
      <c r="AS1493" s="52"/>
      <c r="AT1493" s="52"/>
      <c r="AU1493" s="52"/>
      <c r="AV1493" s="52"/>
      <c r="AW1493" s="52"/>
    </row>
    <row r="1494" spans="1:49" x14ac:dyDescent="0.2">
      <c r="A1494" s="52"/>
      <c r="B1494" s="52"/>
      <c r="C1494" s="52"/>
      <c r="D1494" s="52"/>
      <c r="E1494" s="52"/>
      <c r="F1494" s="52"/>
      <c r="G1494" s="52"/>
      <c r="H1494" s="52"/>
      <c r="I1494" s="52"/>
      <c r="J1494" s="52"/>
      <c r="K1494" s="52"/>
      <c r="L1494" s="52"/>
      <c r="M1494" s="52"/>
      <c r="N1494" s="52"/>
      <c r="O1494" s="52"/>
      <c r="P1494" s="52"/>
      <c r="Q1494" s="52"/>
      <c r="R1494" s="52"/>
      <c r="S1494" s="52"/>
      <c r="T1494" s="52"/>
      <c r="U1494" s="52"/>
      <c r="V1494" s="52"/>
      <c r="W1494" s="52"/>
      <c r="X1494" s="52"/>
      <c r="Y1494" s="52"/>
      <c r="Z1494" s="52"/>
      <c r="AA1494" s="52"/>
      <c r="AB1494" s="52"/>
      <c r="AC1494" s="52"/>
      <c r="AD1494" s="52"/>
      <c r="AE1494" s="52"/>
      <c r="AF1494" s="52"/>
      <c r="AG1494" s="52"/>
      <c r="AH1494" s="52"/>
      <c r="AI1494" s="52"/>
      <c r="AJ1494" s="52"/>
      <c r="AK1494" s="52"/>
      <c r="AL1494" s="52"/>
      <c r="AM1494" s="52"/>
      <c r="AN1494" s="52"/>
      <c r="AO1494" s="52"/>
      <c r="AP1494" s="52"/>
      <c r="AQ1494" s="52"/>
      <c r="AR1494" s="52"/>
      <c r="AS1494" s="52"/>
      <c r="AT1494" s="52"/>
      <c r="AU1494" s="52"/>
      <c r="AV1494" s="52"/>
      <c r="AW1494" s="52"/>
    </row>
    <row r="1495" spans="1:49" x14ac:dyDescent="0.2">
      <c r="A1495" s="52"/>
      <c r="B1495" s="52"/>
      <c r="C1495" s="52"/>
      <c r="D1495" s="52"/>
      <c r="E1495" s="52"/>
      <c r="F1495" s="52"/>
      <c r="G1495" s="52"/>
      <c r="H1495" s="52"/>
      <c r="I1495" s="52"/>
      <c r="J1495" s="52"/>
      <c r="K1495" s="52"/>
      <c r="L1495" s="52"/>
      <c r="M1495" s="52"/>
      <c r="N1495" s="52"/>
      <c r="O1495" s="52"/>
      <c r="P1495" s="52"/>
      <c r="Q1495" s="52"/>
      <c r="R1495" s="52"/>
      <c r="S1495" s="52"/>
      <c r="T1495" s="52"/>
      <c r="U1495" s="52"/>
      <c r="V1495" s="52"/>
      <c r="W1495" s="52"/>
      <c r="X1495" s="52"/>
      <c r="Y1495" s="52"/>
      <c r="Z1495" s="52"/>
      <c r="AA1495" s="52"/>
      <c r="AB1495" s="52"/>
      <c r="AC1495" s="52"/>
      <c r="AD1495" s="52"/>
      <c r="AE1495" s="52"/>
      <c r="AF1495" s="52"/>
      <c r="AG1495" s="52"/>
      <c r="AH1495" s="52"/>
      <c r="AI1495" s="52"/>
      <c r="AJ1495" s="52"/>
      <c r="AK1495" s="52"/>
      <c r="AL1495" s="52"/>
      <c r="AM1495" s="52"/>
      <c r="AN1495" s="52"/>
      <c r="AO1495" s="52"/>
      <c r="AP1495" s="52"/>
      <c r="AQ1495" s="52"/>
      <c r="AR1495" s="52"/>
      <c r="AS1495" s="52"/>
      <c r="AT1495" s="52"/>
      <c r="AU1495" s="52"/>
      <c r="AV1495" s="52"/>
      <c r="AW1495" s="52"/>
    </row>
    <row r="1496" spans="1:49" x14ac:dyDescent="0.2">
      <c r="A1496" s="52"/>
      <c r="B1496" s="52"/>
      <c r="C1496" s="52"/>
      <c r="D1496" s="52"/>
      <c r="E1496" s="52"/>
      <c r="F1496" s="52"/>
      <c r="G1496" s="52"/>
      <c r="H1496" s="52"/>
      <c r="I1496" s="52"/>
      <c r="J1496" s="52"/>
      <c r="K1496" s="52"/>
      <c r="L1496" s="52"/>
      <c r="M1496" s="52"/>
      <c r="N1496" s="52"/>
      <c r="O1496" s="52"/>
      <c r="P1496" s="52"/>
      <c r="Q1496" s="52"/>
      <c r="R1496" s="52"/>
      <c r="S1496" s="52"/>
      <c r="T1496" s="52"/>
      <c r="U1496" s="52"/>
      <c r="V1496" s="52"/>
      <c r="W1496" s="52"/>
      <c r="X1496" s="52"/>
      <c r="Y1496" s="52"/>
      <c r="Z1496" s="52"/>
      <c r="AA1496" s="52"/>
      <c r="AB1496" s="52"/>
      <c r="AC1496" s="52"/>
      <c r="AD1496" s="52"/>
      <c r="AE1496" s="52"/>
      <c r="AF1496" s="52"/>
      <c r="AG1496" s="52"/>
      <c r="AH1496" s="52"/>
      <c r="AI1496" s="52"/>
      <c r="AJ1496" s="52"/>
      <c r="AK1496" s="52"/>
      <c r="AL1496" s="52"/>
      <c r="AM1496" s="52"/>
      <c r="AN1496" s="52"/>
      <c r="AO1496" s="52"/>
      <c r="AP1496" s="52"/>
      <c r="AQ1496" s="52"/>
      <c r="AR1496" s="52"/>
      <c r="AS1496" s="52"/>
      <c r="AT1496" s="52"/>
      <c r="AU1496" s="52"/>
      <c r="AV1496" s="52"/>
      <c r="AW1496" s="52"/>
    </row>
    <row r="1497" spans="1:49" x14ac:dyDescent="0.2">
      <c r="A1497" s="52"/>
      <c r="B1497" s="52"/>
      <c r="C1497" s="52"/>
      <c r="D1497" s="52"/>
      <c r="E1497" s="52"/>
      <c r="F1497" s="52"/>
      <c r="G1497" s="52"/>
      <c r="H1497" s="52"/>
      <c r="I1497" s="52"/>
      <c r="J1497" s="52"/>
      <c r="K1497" s="52"/>
      <c r="L1497" s="52"/>
      <c r="M1497" s="52"/>
      <c r="N1497" s="52"/>
      <c r="O1497" s="52"/>
      <c r="P1497" s="52"/>
      <c r="Q1497" s="52"/>
      <c r="R1497" s="52"/>
      <c r="S1497" s="52"/>
      <c r="T1497" s="52"/>
      <c r="U1497" s="52"/>
      <c r="V1497" s="52"/>
      <c r="W1497" s="52"/>
      <c r="X1497" s="52"/>
      <c r="Y1497" s="52"/>
      <c r="Z1497" s="52"/>
      <c r="AA1497" s="52"/>
      <c r="AB1497" s="52"/>
      <c r="AC1497" s="52"/>
      <c r="AD1497" s="52"/>
      <c r="AE1497" s="52"/>
      <c r="AF1497" s="52"/>
      <c r="AG1497" s="52"/>
      <c r="AH1497" s="52"/>
      <c r="AI1497" s="52"/>
      <c r="AJ1497" s="52"/>
      <c r="AK1497" s="52"/>
      <c r="AL1497" s="52"/>
      <c r="AM1497" s="52"/>
      <c r="AN1497" s="52"/>
      <c r="AO1497" s="52"/>
      <c r="AP1497" s="52"/>
      <c r="AQ1497" s="52"/>
      <c r="AR1497" s="52"/>
      <c r="AS1497" s="52"/>
      <c r="AT1497" s="52"/>
      <c r="AU1497" s="52"/>
      <c r="AV1497" s="52"/>
      <c r="AW1497" s="52"/>
    </row>
    <row r="1498" spans="1:49" x14ac:dyDescent="0.2">
      <c r="A1498" s="52"/>
      <c r="B1498" s="52"/>
      <c r="C1498" s="52"/>
      <c r="D1498" s="52"/>
      <c r="E1498" s="52"/>
      <c r="F1498" s="52"/>
      <c r="G1498" s="52"/>
      <c r="H1498" s="52"/>
      <c r="I1498" s="52"/>
      <c r="J1498" s="52"/>
      <c r="K1498" s="52"/>
      <c r="L1498" s="52"/>
      <c r="M1498" s="52"/>
      <c r="N1498" s="52"/>
      <c r="O1498" s="52"/>
      <c r="P1498" s="52"/>
      <c r="Q1498" s="52"/>
      <c r="R1498" s="52"/>
      <c r="S1498" s="52"/>
      <c r="T1498" s="52"/>
      <c r="U1498" s="52"/>
      <c r="V1498" s="52"/>
      <c r="W1498" s="52"/>
      <c r="X1498" s="52"/>
      <c r="Y1498" s="52"/>
      <c r="Z1498" s="52"/>
      <c r="AA1498" s="52"/>
      <c r="AB1498" s="52"/>
      <c r="AC1498" s="52"/>
      <c r="AD1498" s="52"/>
      <c r="AE1498" s="52"/>
      <c r="AF1498" s="52"/>
      <c r="AG1498" s="52"/>
      <c r="AH1498" s="52"/>
      <c r="AI1498" s="52"/>
      <c r="AJ1498" s="52"/>
      <c r="AK1498" s="52"/>
      <c r="AL1498" s="52"/>
      <c r="AM1498" s="52"/>
      <c r="AN1498" s="52"/>
      <c r="AO1498" s="52"/>
      <c r="AP1498" s="52"/>
      <c r="AQ1498" s="52"/>
      <c r="AR1498" s="52"/>
      <c r="AS1498" s="52"/>
      <c r="AT1498" s="52"/>
      <c r="AU1498" s="52"/>
      <c r="AV1498" s="52"/>
      <c r="AW1498" s="52"/>
    </row>
    <row r="1499" spans="1:49" x14ac:dyDescent="0.2">
      <c r="A1499" s="52"/>
      <c r="B1499" s="52"/>
      <c r="C1499" s="52"/>
      <c r="D1499" s="52"/>
      <c r="E1499" s="52"/>
      <c r="F1499" s="52"/>
      <c r="G1499" s="52"/>
      <c r="H1499" s="52"/>
      <c r="I1499" s="52"/>
      <c r="J1499" s="52"/>
      <c r="K1499" s="52"/>
      <c r="L1499" s="52"/>
      <c r="M1499" s="52"/>
      <c r="N1499" s="52"/>
      <c r="O1499" s="52"/>
      <c r="P1499" s="52"/>
      <c r="Q1499" s="52"/>
      <c r="R1499" s="52"/>
      <c r="S1499" s="52"/>
      <c r="T1499" s="52"/>
      <c r="U1499" s="52"/>
      <c r="V1499" s="52"/>
      <c r="W1499" s="52"/>
      <c r="X1499" s="52"/>
      <c r="Y1499" s="52"/>
      <c r="Z1499" s="52"/>
      <c r="AA1499" s="52"/>
      <c r="AB1499" s="52"/>
      <c r="AC1499" s="52"/>
      <c r="AD1499" s="52"/>
      <c r="AE1499" s="52"/>
      <c r="AF1499" s="52"/>
      <c r="AG1499" s="52"/>
      <c r="AH1499" s="52"/>
      <c r="AI1499" s="52"/>
      <c r="AJ1499" s="52"/>
      <c r="AK1499" s="52"/>
      <c r="AL1499" s="52"/>
      <c r="AM1499" s="52"/>
      <c r="AN1499" s="52"/>
      <c r="AO1499" s="52"/>
      <c r="AP1499" s="52"/>
      <c r="AQ1499" s="52"/>
      <c r="AR1499" s="52"/>
      <c r="AS1499" s="52"/>
      <c r="AT1499" s="52"/>
      <c r="AU1499" s="52"/>
      <c r="AV1499" s="52"/>
      <c r="AW1499" s="52"/>
    </row>
    <row r="1500" spans="1:49" x14ac:dyDescent="0.2">
      <c r="A1500" s="52"/>
      <c r="B1500" s="52"/>
      <c r="C1500" s="52"/>
      <c r="D1500" s="52"/>
      <c r="E1500" s="52"/>
      <c r="F1500" s="52"/>
      <c r="G1500" s="52"/>
      <c r="H1500" s="52"/>
      <c r="I1500" s="52"/>
      <c r="J1500" s="52"/>
      <c r="K1500" s="52"/>
      <c r="L1500" s="52"/>
      <c r="M1500" s="52"/>
      <c r="N1500" s="52"/>
      <c r="O1500" s="52"/>
      <c r="P1500" s="52"/>
      <c r="Q1500" s="52"/>
      <c r="R1500" s="52"/>
      <c r="S1500" s="52"/>
      <c r="T1500" s="52"/>
      <c r="U1500" s="52"/>
      <c r="V1500" s="52"/>
      <c r="W1500" s="52"/>
      <c r="X1500" s="52"/>
      <c r="Y1500" s="52"/>
      <c r="Z1500" s="52"/>
      <c r="AA1500" s="52"/>
      <c r="AB1500" s="52"/>
      <c r="AC1500" s="52"/>
      <c r="AD1500" s="52"/>
      <c r="AE1500" s="52"/>
      <c r="AF1500" s="52"/>
      <c r="AG1500" s="52"/>
      <c r="AH1500" s="52"/>
      <c r="AI1500" s="52"/>
      <c r="AJ1500" s="52"/>
      <c r="AK1500" s="52"/>
      <c r="AL1500" s="52"/>
      <c r="AM1500" s="52"/>
      <c r="AN1500" s="52"/>
      <c r="AO1500" s="52"/>
      <c r="AP1500" s="52"/>
      <c r="AQ1500" s="52"/>
      <c r="AR1500" s="52"/>
      <c r="AS1500" s="52"/>
      <c r="AT1500" s="52"/>
      <c r="AU1500" s="52"/>
      <c r="AV1500" s="52"/>
      <c r="AW1500" s="52"/>
    </row>
    <row r="1501" spans="1:49" x14ac:dyDescent="0.2">
      <c r="A1501" s="52"/>
      <c r="B1501" s="52"/>
      <c r="C1501" s="52"/>
      <c r="D1501" s="52"/>
      <c r="E1501" s="52"/>
      <c r="F1501" s="52"/>
      <c r="G1501" s="52"/>
      <c r="H1501" s="52"/>
      <c r="I1501" s="52"/>
      <c r="J1501" s="52"/>
      <c r="K1501" s="52"/>
      <c r="L1501" s="52"/>
      <c r="M1501" s="52"/>
      <c r="N1501" s="52"/>
      <c r="O1501" s="52"/>
      <c r="P1501" s="52"/>
      <c r="Q1501" s="52"/>
      <c r="R1501" s="52"/>
      <c r="S1501" s="52"/>
      <c r="T1501" s="52"/>
      <c r="U1501" s="52"/>
      <c r="V1501" s="52"/>
      <c r="W1501" s="52"/>
      <c r="X1501" s="52"/>
      <c r="Y1501" s="52"/>
      <c r="Z1501" s="52"/>
      <c r="AA1501" s="52"/>
      <c r="AB1501" s="52"/>
      <c r="AC1501" s="52"/>
      <c r="AD1501" s="52"/>
      <c r="AE1501" s="52"/>
      <c r="AF1501" s="52"/>
      <c r="AG1501" s="52"/>
      <c r="AH1501" s="52"/>
      <c r="AI1501" s="52"/>
      <c r="AJ1501" s="52"/>
      <c r="AK1501" s="52"/>
      <c r="AL1501" s="52"/>
      <c r="AM1501" s="52"/>
      <c r="AN1501" s="52"/>
      <c r="AO1501" s="52"/>
      <c r="AP1501" s="52"/>
      <c r="AQ1501" s="52"/>
      <c r="AR1501" s="52"/>
      <c r="AS1501" s="52"/>
      <c r="AT1501" s="52"/>
      <c r="AU1501" s="52"/>
      <c r="AV1501" s="52"/>
      <c r="AW1501" s="52"/>
    </row>
    <row r="1502" spans="1:49" x14ac:dyDescent="0.2">
      <c r="A1502" s="52"/>
      <c r="B1502" s="52"/>
      <c r="C1502" s="52"/>
      <c r="D1502" s="52"/>
      <c r="E1502" s="52"/>
      <c r="F1502" s="52"/>
      <c r="G1502" s="52"/>
      <c r="H1502" s="52"/>
      <c r="I1502" s="52"/>
      <c r="J1502" s="52"/>
      <c r="K1502" s="52"/>
      <c r="L1502" s="52"/>
      <c r="M1502" s="52"/>
      <c r="N1502" s="52"/>
      <c r="O1502" s="52"/>
      <c r="P1502" s="52"/>
      <c r="Q1502" s="52"/>
      <c r="R1502" s="52"/>
      <c r="S1502" s="52"/>
      <c r="T1502" s="52"/>
      <c r="U1502" s="52"/>
      <c r="V1502" s="52"/>
      <c r="W1502" s="52"/>
      <c r="X1502" s="52"/>
      <c r="Y1502" s="52"/>
      <c r="Z1502" s="52"/>
      <c r="AA1502" s="52"/>
      <c r="AB1502" s="52"/>
      <c r="AC1502" s="52"/>
      <c r="AD1502" s="52"/>
      <c r="AE1502" s="52"/>
      <c r="AF1502" s="52"/>
      <c r="AG1502" s="52"/>
      <c r="AH1502" s="52"/>
      <c r="AI1502" s="52"/>
      <c r="AJ1502" s="52"/>
      <c r="AK1502" s="52"/>
      <c r="AL1502" s="52"/>
      <c r="AM1502" s="52"/>
      <c r="AN1502" s="52"/>
      <c r="AO1502" s="52"/>
      <c r="AP1502" s="52"/>
      <c r="AQ1502" s="52"/>
      <c r="AR1502" s="52"/>
      <c r="AS1502" s="52"/>
      <c r="AT1502" s="52"/>
      <c r="AU1502" s="52"/>
      <c r="AV1502" s="52"/>
      <c r="AW1502" s="52"/>
    </row>
    <row r="1503" spans="1:49" x14ac:dyDescent="0.2">
      <c r="A1503" s="52"/>
      <c r="B1503" s="52"/>
      <c r="C1503" s="52"/>
      <c r="D1503" s="52"/>
      <c r="E1503" s="52"/>
      <c r="F1503" s="52"/>
      <c r="G1503" s="52"/>
      <c r="H1503" s="52"/>
      <c r="I1503" s="52"/>
      <c r="J1503" s="52"/>
      <c r="K1503" s="52"/>
      <c r="L1503" s="52"/>
      <c r="M1503" s="52"/>
      <c r="N1503" s="52"/>
      <c r="O1503" s="52"/>
      <c r="P1503" s="52"/>
      <c r="Q1503" s="52"/>
      <c r="R1503" s="52"/>
      <c r="S1503" s="52"/>
      <c r="T1503" s="52"/>
      <c r="U1503" s="52"/>
      <c r="V1503" s="52"/>
      <c r="W1503" s="52"/>
      <c r="X1503" s="52"/>
      <c r="Y1503" s="52"/>
      <c r="Z1503" s="52"/>
      <c r="AA1503" s="52"/>
      <c r="AB1503" s="52"/>
      <c r="AC1503" s="52"/>
      <c r="AD1503" s="52"/>
      <c r="AE1503" s="52"/>
      <c r="AF1503" s="52"/>
      <c r="AG1503" s="52"/>
      <c r="AH1503" s="52"/>
      <c r="AI1503" s="52"/>
      <c r="AJ1503" s="52"/>
      <c r="AK1503" s="52"/>
      <c r="AL1503" s="52"/>
      <c r="AM1503" s="52"/>
      <c r="AN1503" s="52"/>
      <c r="AO1503" s="52"/>
      <c r="AP1503" s="52"/>
      <c r="AQ1503" s="52"/>
      <c r="AR1503" s="52"/>
      <c r="AS1503" s="52"/>
      <c r="AT1503" s="52"/>
      <c r="AU1503" s="52"/>
      <c r="AV1503" s="52"/>
      <c r="AW1503" s="52"/>
    </row>
    <row r="1504" spans="1:49" x14ac:dyDescent="0.2">
      <c r="A1504" s="52"/>
      <c r="B1504" s="52"/>
      <c r="C1504" s="52"/>
      <c r="D1504" s="52"/>
      <c r="E1504" s="52"/>
      <c r="F1504" s="52"/>
      <c r="G1504" s="52"/>
      <c r="H1504" s="52"/>
      <c r="I1504" s="52"/>
      <c r="J1504" s="52"/>
      <c r="K1504" s="52"/>
      <c r="L1504" s="52"/>
      <c r="M1504" s="52"/>
      <c r="N1504" s="52"/>
      <c r="O1504" s="52"/>
      <c r="P1504" s="52"/>
      <c r="Q1504" s="52"/>
      <c r="R1504" s="52"/>
      <c r="S1504" s="52"/>
      <c r="T1504" s="52"/>
      <c r="U1504" s="52"/>
      <c r="V1504" s="52"/>
      <c r="W1504" s="52"/>
      <c r="X1504" s="52"/>
      <c r="Y1504" s="52"/>
      <c r="Z1504" s="52"/>
      <c r="AA1504" s="52"/>
      <c r="AB1504" s="52"/>
      <c r="AC1504" s="52"/>
      <c r="AD1504" s="52"/>
      <c r="AE1504" s="52"/>
      <c r="AF1504" s="52"/>
      <c r="AG1504" s="52"/>
      <c r="AH1504" s="52"/>
      <c r="AI1504" s="52"/>
      <c r="AJ1504" s="52"/>
      <c r="AK1504" s="52"/>
      <c r="AL1504" s="52"/>
      <c r="AM1504" s="52"/>
      <c r="AN1504" s="52"/>
      <c r="AO1504" s="52"/>
      <c r="AP1504" s="52"/>
      <c r="AQ1504" s="52"/>
      <c r="AR1504" s="52"/>
      <c r="AS1504" s="52"/>
      <c r="AT1504" s="52"/>
      <c r="AU1504" s="52"/>
      <c r="AV1504" s="52"/>
      <c r="AW1504" s="52"/>
    </row>
    <row r="1505" spans="1:49" x14ac:dyDescent="0.2">
      <c r="A1505" s="52"/>
      <c r="B1505" s="52"/>
      <c r="C1505" s="52"/>
      <c r="D1505" s="52"/>
      <c r="E1505" s="52"/>
      <c r="F1505" s="52"/>
      <c r="G1505" s="52"/>
      <c r="H1505" s="52"/>
      <c r="I1505" s="52"/>
      <c r="J1505" s="52"/>
      <c r="K1505" s="52"/>
      <c r="L1505" s="52"/>
      <c r="M1505" s="52"/>
      <c r="N1505" s="52"/>
      <c r="O1505" s="52"/>
      <c r="P1505" s="52"/>
      <c r="Q1505" s="52"/>
      <c r="R1505" s="52"/>
      <c r="S1505" s="52"/>
      <c r="T1505" s="52"/>
      <c r="U1505" s="52"/>
      <c r="V1505" s="52"/>
      <c r="W1505" s="52"/>
      <c r="X1505" s="52"/>
      <c r="Y1505" s="52"/>
      <c r="Z1505" s="52"/>
      <c r="AA1505" s="52"/>
      <c r="AB1505" s="52"/>
      <c r="AC1505" s="52"/>
      <c r="AD1505" s="52"/>
      <c r="AE1505" s="52"/>
      <c r="AF1505" s="52"/>
      <c r="AG1505" s="52"/>
      <c r="AH1505" s="52"/>
      <c r="AI1505" s="52"/>
      <c r="AJ1505" s="52"/>
      <c r="AK1505" s="52"/>
      <c r="AL1505" s="52"/>
      <c r="AM1505" s="52"/>
      <c r="AN1505" s="52"/>
      <c r="AO1505" s="52"/>
      <c r="AP1505" s="52"/>
      <c r="AQ1505" s="52"/>
      <c r="AR1505" s="52"/>
      <c r="AS1505" s="52"/>
      <c r="AT1505" s="52"/>
      <c r="AU1505" s="52"/>
      <c r="AV1505" s="52"/>
      <c r="AW1505" s="52"/>
    </row>
    <row r="1506" spans="1:49" x14ac:dyDescent="0.2">
      <c r="A1506" s="52"/>
      <c r="B1506" s="52"/>
      <c r="C1506" s="52"/>
      <c r="D1506" s="52"/>
      <c r="E1506" s="52"/>
      <c r="F1506" s="52"/>
      <c r="G1506" s="52"/>
      <c r="H1506" s="52"/>
      <c r="I1506" s="52"/>
      <c r="J1506" s="52"/>
      <c r="K1506" s="52"/>
      <c r="L1506" s="52"/>
      <c r="M1506" s="52"/>
      <c r="N1506" s="52"/>
      <c r="O1506" s="52"/>
      <c r="P1506" s="52"/>
      <c r="Q1506" s="52"/>
      <c r="R1506" s="52"/>
      <c r="S1506" s="52"/>
      <c r="T1506" s="52"/>
      <c r="U1506" s="52"/>
      <c r="V1506" s="52"/>
      <c r="W1506" s="52"/>
      <c r="X1506" s="52"/>
      <c r="Y1506" s="52"/>
      <c r="Z1506" s="52"/>
      <c r="AA1506" s="52"/>
      <c r="AB1506" s="52"/>
      <c r="AC1506" s="52"/>
      <c r="AD1506" s="52"/>
      <c r="AE1506" s="52"/>
      <c r="AF1506" s="52"/>
      <c r="AG1506" s="52"/>
      <c r="AH1506" s="52"/>
      <c r="AI1506" s="52"/>
      <c r="AJ1506" s="52"/>
      <c r="AK1506" s="52"/>
      <c r="AL1506" s="52"/>
      <c r="AM1506" s="52"/>
      <c r="AN1506" s="52"/>
      <c r="AO1506" s="52"/>
      <c r="AP1506" s="52"/>
      <c r="AQ1506" s="52"/>
      <c r="AR1506" s="52"/>
      <c r="AS1506" s="52"/>
      <c r="AT1506" s="52"/>
      <c r="AU1506" s="52"/>
      <c r="AV1506" s="52"/>
      <c r="AW1506" s="52"/>
    </row>
    <row r="1507" spans="1:49" x14ac:dyDescent="0.2">
      <c r="A1507" s="52"/>
      <c r="B1507" s="52"/>
      <c r="C1507" s="52"/>
      <c r="D1507" s="52"/>
      <c r="E1507" s="52"/>
      <c r="F1507" s="52"/>
      <c r="G1507" s="52"/>
      <c r="H1507" s="52"/>
      <c r="I1507" s="52"/>
      <c r="J1507" s="52"/>
      <c r="K1507" s="52"/>
      <c r="L1507" s="52"/>
      <c r="M1507" s="52"/>
      <c r="N1507" s="52"/>
      <c r="O1507" s="52"/>
      <c r="P1507" s="52"/>
      <c r="Q1507" s="52"/>
      <c r="R1507" s="52"/>
      <c r="S1507" s="52"/>
      <c r="T1507" s="52"/>
      <c r="U1507" s="52"/>
      <c r="V1507" s="52"/>
      <c r="W1507" s="52"/>
      <c r="X1507" s="52"/>
      <c r="Y1507" s="52"/>
      <c r="Z1507" s="52"/>
      <c r="AA1507" s="52"/>
      <c r="AB1507" s="52"/>
      <c r="AC1507" s="52"/>
      <c r="AD1507" s="52"/>
      <c r="AE1507" s="52"/>
      <c r="AF1507" s="52"/>
      <c r="AG1507" s="52"/>
      <c r="AH1507" s="52"/>
      <c r="AI1507" s="52"/>
      <c r="AJ1507" s="52"/>
      <c r="AK1507" s="52"/>
      <c r="AL1507" s="52"/>
      <c r="AM1507" s="52"/>
      <c r="AN1507" s="52"/>
      <c r="AO1507" s="52"/>
      <c r="AP1507" s="52"/>
      <c r="AQ1507" s="52"/>
      <c r="AR1507" s="52"/>
      <c r="AS1507" s="52"/>
      <c r="AT1507" s="52"/>
      <c r="AU1507" s="52"/>
      <c r="AV1507" s="52"/>
      <c r="AW1507" s="52"/>
    </row>
    <row r="1508" spans="1:49" x14ac:dyDescent="0.2">
      <c r="A1508" s="52"/>
      <c r="B1508" s="52"/>
      <c r="C1508" s="52"/>
      <c r="D1508" s="52"/>
      <c r="E1508" s="52"/>
      <c r="F1508" s="52"/>
      <c r="G1508" s="52"/>
      <c r="H1508" s="52"/>
      <c r="I1508" s="52"/>
      <c r="J1508" s="52"/>
      <c r="K1508" s="52"/>
      <c r="L1508" s="52"/>
      <c r="M1508" s="52"/>
      <c r="N1508" s="52"/>
      <c r="O1508" s="52"/>
      <c r="P1508" s="52"/>
      <c r="Q1508" s="52"/>
      <c r="R1508" s="52"/>
      <c r="S1508" s="52"/>
      <c r="T1508" s="52"/>
      <c r="U1508" s="52"/>
      <c r="V1508" s="52"/>
      <c r="W1508" s="52"/>
      <c r="X1508" s="52"/>
      <c r="Y1508" s="52"/>
      <c r="Z1508" s="52"/>
      <c r="AA1508" s="52"/>
      <c r="AB1508" s="52"/>
      <c r="AC1508" s="52"/>
      <c r="AD1508" s="52"/>
      <c r="AE1508" s="52"/>
      <c r="AF1508" s="52"/>
      <c r="AG1508" s="52"/>
      <c r="AH1508" s="52"/>
      <c r="AI1508" s="52"/>
      <c r="AJ1508" s="52"/>
      <c r="AK1508" s="52"/>
      <c r="AL1508" s="52"/>
      <c r="AM1508" s="52"/>
      <c r="AN1508" s="52"/>
      <c r="AO1508" s="52"/>
      <c r="AP1508" s="52"/>
      <c r="AQ1508" s="52"/>
      <c r="AR1508" s="52"/>
      <c r="AS1508" s="52"/>
      <c r="AT1508" s="52"/>
      <c r="AU1508" s="52"/>
      <c r="AV1508" s="52"/>
      <c r="AW1508" s="52"/>
    </row>
    <row r="1509" spans="1:49" x14ac:dyDescent="0.2">
      <c r="A1509" s="52"/>
      <c r="B1509" s="52"/>
      <c r="C1509" s="52"/>
      <c r="D1509" s="52"/>
      <c r="E1509" s="52"/>
      <c r="F1509" s="52"/>
      <c r="G1509" s="52"/>
      <c r="H1509" s="52"/>
      <c r="I1509" s="52"/>
      <c r="J1509" s="52"/>
      <c r="K1509" s="52"/>
      <c r="L1509" s="52"/>
      <c r="M1509" s="52"/>
      <c r="N1509" s="52"/>
      <c r="O1509" s="52"/>
      <c r="P1509" s="52"/>
      <c r="Q1509" s="52"/>
      <c r="R1509" s="52"/>
      <c r="S1509" s="52"/>
      <c r="T1509" s="52"/>
      <c r="U1509" s="52"/>
      <c r="V1509" s="52"/>
      <c r="W1509" s="52"/>
      <c r="X1509" s="52"/>
      <c r="Y1509" s="52"/>
      <c r="Z1509" s="52"/>
      <c r="AA1509" s="52"/>
      <c r="AB1509" s="52"/>
      <c r="AC1509" s="52"/>
      <c r="AD1509" s="52"/>
      <c r="AE1509" s="52"/>
      <c r="AF1509" s="52"/>
      <c r="AG1509" s="52"/>
      <c r="AH1509" s="52"/>
      <c r="AI1509" s="52"/>
      <c r="AJ1509" s="52"/>
      <c r="AK1509" s="52"/>
      <c r="AL1509" s="52"/>
      <c r="AM1509" s="52"/>
      <c r="AN1509" s="52"/>
      <c r="AO1509" s="52"/>
      <c r="AP1509" s="52"/>
      <c r="AQ1509" s="52"/>
      <c r="AR1509" s="52"/>
      <c r="AS1509" s="52"/>
      <c r="AT1509" s="52"/>
      <c r="AU1509" s="52"/>
      <c r="AV1509" s="52"/>
      <c r="AW1509" s="52"/>
    </row>
    <row r="1510" spans="1:49" x14ac:dyDescent="0.2">
      <c r="A1510" s="52"/>
      <c r="B1510" s="52"/>
      <c r="C1510" s="52"/>
      <c r="D1510" s="52"/>
      <c r="E1510" s="52"/>
      <c r="F1510" s="52"/>
      <c r="G1510" s="52"/>
      <c r="H1510" s="52"/>
      <c r="I1510" s="52"/>
      <c r="J1510" s="52"/>
      <c r="K1510" s="52"/>
      <c r="L1510" s="52"/>
      <c r="M1510" s="52"/>
      <c r="N1510" s="52"/>
      <c r="O1510" s="52"/>
      <c r="P1510" s="52"/>
      <c r="Q1510" s="52"/>
      <c r="R1510" s="52"/>
      <c r="S1510" s="52"/>
      <c r="T1510" s="52"/>
      <c r="U1510" s="52"/>
      <c r="V1510" s="52"/>
      <c r="W1510" s="52"/>
      <c r="X1510" s="52"/>
      <c r="Y1510" s="52"/>
      <c r="Z1510" s="52"/>
      <c r="AA1510" s="52"/>
      <c r="AB1510" s="52"/>
      <c r="AC1510" s="52"/>
      <c r="AD1510" s="52"/>
      <c r="AE1510" s="52"/>
      <c r="AF1510" s="52"/>
      <c r="AG1510" s="52"/>
      <c r="AH1510" s="52"/>
      <c r="AI1510" s="52"/>
      <c r="AJ1510" s="52"/>
      <c r="AK1510" s="52"/>
      <c r="AL1510" s="52"/>
      <c r="AM1510" s="52"/>
      <c r="AN1510" s="52"/>
      <c r="AO1510" s="52"/>
      <c r="AP1510" s="52"/>
      <c r="AQ1510" s="52"/>
      <c r="AR1510" s="52"/>
      <c r="AS1510" s="52"/>
      <c r="AT1510" s="52"/>
      <c r="AU1510" s="52"/>
      <c r="AV1510" s="52"/>
      <c r="AW1510" s="52"/>
    </row>
    <row r="1511" spans="1:49" x14ac:dyDescent="0.2">
      <c r="A1511" s="52"/>
      <c r="B1511" s="52"/>
      <c r="C1511" s="52"/>
      <c r="D1511" s="52"/>
      <c r="E1511" s="52"/>
      <c r="F1511" s="52"/>
      <c r="G1511" s="52"/>
      <c r="H1511" s="52"/>
      <c r="I1511" s="52"/>
      <c r="J1511" s="52"/>
      <c r="K1511" s="52"/>
      <c r="L1511" s="52"/>
      <c r="M1511" s="52"/>
      <c r="N1511" s="52"/>
      <c r="O1511" s="52"/>
      <c r="P1511" s="52"/>
      <c r="Q1511" s="52"/>
      <c r="R1511" s="52"/>
      <c r="S1511" s="52"/>
      <c r="T1511" s="52"/>
      <c r="U1511" s="52"/>
      <c r="V1511" s="52"/>
      <c r="W1511" s="52"/>
      <c r="X1511" s="52"/>
      <c r="Y1511" s="52"/>
      <c r="Z1511" s="52"/>
      <c r="AA1511" s="52"/>
      <c r="AB1511" s="52"/>
      <c r="AC1511" s="52"/>
      <c r="AD1511" s="52"/>
      <c r="AE1511" s="52"/>
      <c r="AF1511" s="52"/>
      <c r="AG1511" s="52"/>
      <c r="AH1511" s="52"/>
      <c r="AI1511" s="52"/>
      <c r="AJ1511" s="52"/>
      <c r="AK1511" s="52"/>
      <c r="AL1511" s="52"/>
      <c r="AM1511" s="52"/>
      <c r="AN1511" s="52"/>
      <c r="AO1511" s="52"/>
      <c r="AP1511" s="52"/>
      <c r="AQ1511" s="52"/>
      <c r="AR1511" s="52"/>
      <c r="AS1511" s="52"/>
      <c r="AT1511" s="52"/>
      <c r="AU1511" s="52"/>
      <c r="AV1511" s="52"/>
      <c r="AW1511" s="52"/>
    </row>
    <row r="1512" spans="1:49" x14ac:dyDescent="0.2">
      <c r="A1512" s="52"/>
      <c r="B1512" s="52"/>
      <c r="C1512" s="52"/>
      <c r="D1512" s="52"/>
      <c r="E1512" s="52"/>
      <c r="F1512" s="52"/>
      <c r="G1512" s="52"/>
      <c r="H1512" s="52"/>
      <c r="I1512" s="52"/>
      <c r="J1512" s="52"/>
      <c r="K1512" s="52"/>
      <c r="L1512" s="52"/>
      <c r="M1512" s="52"/>
      <c r="N1512" s="52"/>
      <c r="O1512" s="52"/>
      <c r="P1512" s="52"/>
      <c r="Q1512" s="52"/>
      <c r="R1512" s="52"/>
      <c r="S1512" s="52"/>
      <c r="T1512" s="52"/>
      <c r="U1512" s="52"/>
      <c r="V1512" s="52"/>
      <c r="W1512" s="52"/>
      <c r="X1512" s="52"/>
      <c r="Y1512" s="52"/>
      <c r="Z1512" s="52"/>
      <c r="AA1512" s="52"/>
      <c r="AB1512" s="52"/>
      <c r="AC1512" s="52"/>
      <c r="AD1512" s="52"/>
      <c r="AE1512" s="52"/>
      <c r="AF1512" s="52"/>
      <c r="AG1512" s="52"/>
      <c r="AH1512" s="52"/>
      <c r="AI1512" s="52"/>
      <c r="AJ1512" s="52"/>
      <c r="AK1512" s="52"/>
      <c r="AL1512" s="52"/>
      <c r="AM1512" s="52"/>
      <c r="AN1512" s="52"/>
      <c r="AO1512" s="52"/>
      <c r="AP1512" s="52"/>
      <c r="AQ1512" s="52"/>
      <c r="AR1512" s="52"/>
      <c r="AS1512" s="52"/>
      <c r="AT1512" s="52"/>
      <c r="AU1512" s="52"/>
      <c r="AV1512" s="52"/>
      <c r="AW1512" s="52"/>
    </row>
    <row r="1513" spans="1:49" x14ac:dyDescent="0.2">
      <c r="A1513" s="52"/>
      <c r="B1513" s="52"/>
      <c r="C1513" s="52"/>
      <c r="D1513" s="52"/>
      <c r="E1513" s="52"/>
      <c r="F1513" s="52"/>
      <c r="G1513" s="52"/>
      <c r="H1513" s="52"/>
      <c r="I1513" s="52"/>
      <c r="J1513" s="52"/>
      <c r="K1513" s="52"/>
      <c r="L1513" s="52"/>
      <c r="M1513" s="52"/>
      <c r="N1513" s="52"/>
      <c r="O1513" s="52"/>
      <c r="P1513" s="52"/>
      <c r="Q1513" s="52"/>
      <c r="R1513" s="52"/>
      <c r="S1513" s="52"/>
      <c r="T1513" s="52"/>
      <c r="U1513" s="52"/>
      <c r="V1513" s="52"/>
      <c r="W1513" s="52"/>
      <c r="X1513" s="52"/>
      <c r="Y1513" s="52"/>
      <c r="Z1513" s="52"/>
      <c r="AA1513" s="52"/>
      <c r="AB1513" s="52"/>
      <c r="AC1513" s="52"/>
      <c r="AD1513" s="52"/>
      <c r="AE1513" s="52"/>
      <c r="AF1513" s="52"/>
      <c r="AG1513" s="52"/>
      <c r="AH1513" s="52"/>
      <c r="AI1513" s="52"/>
      <c r="AJ1513" s="52"/>
      <c r="AK1513" s="52"/>
      <c r="AL1513" s="52"/>
      <c r="AM1513" s="52"/>
      <c r="AN1513" s="52"/>
      <c r="AO1513" s="52"/>
      <c r="AP1513" s="52"/>
      <c r="AQ1513" s="52"/>
      <c r="AR1513" s="52"/>
      <c r="AS1513" s="52"/>
      <c r="AT1513" s="52"/>
      <c r="AU1513" s="52"/>
      <c r="AV1513" s="52"/>
      <c r="AW1513" s="52"/>
    </row>
    <row r="1514" spans="1:49" x14ac:dyDescent="0.2">
      <c r="A1514" s="52"/>
      <c r="B1514" s="52"/>
      <c r="C1514" s="52"/>
      <c r="D1514" s="52"/>
      <c r="E1514" s="52"/>
      <c r="F1514" s="52"/>
      <c r="G1514" s="52"/>
      <c r="H1514" s="52"/>
      <c r="I1514" s="52"/>
      <c r="J1514" s="52"/>
      <c r="K1514" s="52"/>
      <c r="L1514" s="52"/>
      <c r="M1514" s="52"/>
      <c r="N1514" s="52"/>
      <c r="O1514" s="52"/>
      <c r="P1514" s="52"/>
      <c r="Q1514" s="52"/>
      <c r="R1514" s="52"/>
      <c r="S1514" s="52"/>
      <c r="T1514" s="52"/>
      <c r="U1514" s="52"/>
      <c r="V1514" s="52"/>
      <c r="W1514" s="52"/>
      <c r="X1514" s="52"/>
      <c r="Y1514" s="52"/>
      <c r="Z1514" s="52"/>
      <c r="AA1514" s="52"/>
      <c r="AB1514" s="52"/>
      <c r="AC1514" s="52"/>
      <c r="AD1514" s="52"/>
      <c r="AE1514" s="52"/>
      <c r="AF1514" s="52"/>
      <c r="AG1514" s="52"/>
      <c r="AH1514" s="52"/>
      <c r="AI1514" s="52"/>
      <c r="AJ1514" s="52"/>
      <c r="AK1514" s="52"/>
      <c r="AL1514" s="52"/>
      <c r="AM1514" s="52"/>
      <c r="AN1514" s="52"/>
      <c r="AO1514" s="52"/>
      <c r="AP1514" s="52"/>
      <c r="AQ1514" s="52"/>
      <c r="AR1514" s="52"/>
      <c r="AS1514" s="52"/>
      <c r="AT1514" s="52"/>
      <c r="AU1514" s="52"/>
      <c r="AV1514" s="52"/>
      <c r="AW1514" s="52"/>
    </row>
    <row r="1515" spans="1:49" x14ac:dyDescent="0.2">
      <c r="A1515" s="52"/>
      <c r="B1515" s="52"/>
      <c r="C1515" s="52"/>
      <c r="D1515" s="52"/>
      <c r="E1515" s="52"/>
      <c r="F1515" s="52"/>
      <c r="G1515" s="52"/>
      <c r="H1515" s="52"/>
      <c r="I1515" s="52"/>
      <c r="J1515" s="52"/>
      <c r="K1515" s="52"/>
      <c r="L1515" s="52"/>
      <c r="M1515" s="52"/>
      <c r="N1515" s="52"/>
      <c r="O1515" s="52"/>
      <c r="P1515" s="52"/>
      <c r="Q1515" s="52"/>
      <c r="R1515" s="52"/>
      <c r="S1515" s="52"/>
      <c r="T1515" s="52"/>
      <c r="U1515" s="52"/>
      <c r="V1515" s="52"/>
      <c r="W1515" s="52"/>
      <c r="X1515" s="52"/>
      <c r="Y1515" s="52"/>
      <c r="Z1515" s="52"/>
      <c r="AA1515" s="52"/>
      <c r="AB1515" s="52"/>
      <c r="AC1515" s="52"/>
      <c r="AD1515" s="52"/>
      <c r="AE1515" s="52"/>
      <c r="AF1515" s="52"/>
      <c r="AG1515" s="52"/>
      <c r="AH1515" s="52"/>
      <c r="AI1515" s="52"/>
      <c r="AJ1515" s="52"/>
      <c r="AK1515" s="52"/>
      <c r="AL1515" s="52"/>
      <c r="AM1515" s="52"/>
      <c r="AN1515" s="52"/>
      <c r="AO1515" s="52"/>
      <c r="AP1515" s="52"/>
      <c r="AQ1515" s="52"/>
      <c r="AR1515" s="52"/>
      <c r="AS1515" s="52"/>
      <c r="AT1515" s="52"/>
      <c r="AU1515" s="52"/>
      <c r="AV1515" s="52"/>
      <c r="AW1515" s="52"/>
    </row>
    <row r="1516" spans="1:49" x14ac:dyDescent="0.2">
      <c r="A1516" s="52"/>
      <c r="B1516" s="52"/>
      <c r="C1516" s="52"/>
      <c r="D1516" s="52"/>
      <c r="E1516" s="52"/>
      <c r="F1516" s="52"/>
      <c r="G1516" s="52"/>
      <c r="H1516" s="52"/>
      <c r="I1516" s="52"/>
      <c r="J1516" s="52"/>
      <c r="K1516" s="52"/>
      <c r="L1516" s="52"/>
      <c r="M1516" s="52"/>
      <c r="N1516" s="52"/>
      <c r="O1516" s="52"/>
      <c r="P1516" s="52"/>
      <c r="Q1516" s="52"/>
      <c r="R1516" s="52"/>
      <c r="S1516" s="52"/>
      <c r="T1516" s="52"/>
      <c r="U1516" s="52"/>
      <c r="V1516" s="52"/>
      <c r="W1516" s="52"/>
      <c r="X1516" s="52"/>
      <c r="Y1516" s="52"/>
      <c r="Z1516" s="52"/>
      <c r="AA1516" s="52"/>
      <c r="AB1516" s="52"/>
      <c r="AC1516" s="52"/>
      <c r="AD1516" s="52"/>
      <c r="AE1516" s="52"/>
      <c r="AF1516" s="52"/>
      <c r="AG1516" s="52"/>
      <c r="AH1516" s="52"/>
      <c r="AI1516" s="52"/>
      <c r="AJ1516" s="52"/>
      <c r="AK1516" s="52"/>
      <c r="AL1516" s="52"/>
      <c r="AM1516" s="52"/>
      <c r="AN1516" s="52"/>
      <c r="AO1516" s="52"/>
      <c r="AP1516" s="52"/>
      <c r="AQ1516" s="52"/>
      <c r="AR1516" s="52"/>
      <c r="AS1516" s="52"/>
      <c r="AT1516" s="52"/>
      <c r="AU1516" s="52"/>
      <c r="AV1516" s="52"/>
      <c r="AW1516" s="52"/>
    </row>
    <row r="1517" spans="1:49" x14ac:dyDescent="0.2">
      <c r="A1517" s="52"/>
      <c r="B1517" s="52"/>
      <c r="C1517" s="52"/>
      <c r="D1517" s="52"/>
      <c r="E1517" s="52"/>
      <c r="F1517" s="52"/>
      <c r="G1517" s="52"/>
      <c r="H1517" s="52"/>
      <c r="I1517" s="52"/>
      <c r="J1517" s="52"/>
      <c r="K1517" s="52"/>
      <c r="L1517" s="52"/>
      <c r="M1517" s="52"/>
      <c r="N1517" s="52"/>
      <c r="O1517" s="52"/>
      <c r="P1517" s="52"/>
      <c r="Q1517" s="52"/>
      <c r="R1517" s="52"/>
      <c r="S1517" s="52"/>
      <c r="T1517" s="52"/>
      <c r="U1517" s="52"/>
      <c r="V1517" s="52"/>
      <c r="W1517" s="52"/>
      <c r="X1517" s="52"/>
      <c r="Y1517" s="52"/>
      <c r="Z1517" s="52"/>
      <c r="AA1517" s="52"/>
      <c r="AB1517" s="52"/>
      <c r="AC1517" s="52"/>
      <c r="AD1517" s="52"/>
      <c r="AE1517" s="52"/>
      <c r="AF1517" s="52"/>
      <c r="AG1517" s="52"/>
      <c r="AH1517" s="52"/>
      <c r="AI1517" s="52"/>
      <c r="AJ1517" s="52"/>
      <c r="AK1517" s="52"/>
      <c r="AL1517" s="52"/>
      <c r="AM1517" s="52"/>
      <c r="AN1517" s="52"/>
      <c r="AO1517" s="52"/>
      <c r="AP1517" s="52"/>
      <c r="AQ1517" s="52"/>
      <c r="AR1517" s="52"/>
      <c r="AS1517" s="52"/>
      <c r="AT1517" s="52"/>
      <c r="AU1517" s="52"/>
      <c r="AV1517" s="52"/>
      <c r="AW1517" s="52"/>
    </row>
    <row r="1518" spans="1:49" x14ac:dyDescent="0.2">
      <c r="A1518" s="52"/>
      <c r="B1518" s="52"/>
      <c r="C1518" s="52"/>
      <c r="D1518" s="52"/>
      <c r="E1518" s="52"/>
      <c r="F1518" s="52"/>
      <c r="G1518" s="52"/>
      <c r="H1518" s="52"/>
      <c r="I1518" s="52"/>
      <c r="J1518" s="52"/>
      <c r="K1518" s="52"/>
      <c r="L1518" s="52"/>
      <c r="M1518" s="52"/>
      <c r="N1518" s="52"/>
      <c r="O1518" s="52"/>
      <c r="P1518" s="52"/>
      <c r="Q1518" s="52"/>
      <c r="R1518" s="52"/>
      <c r="S1518" s="52"/>
      <c r="T1518" s="52"/>
      <c r="U1518" s="52"/>
      <c r="V1518" s="52"/>
      <c r="W1518" s="52"/>
      <c r="X1518" s="52"/>
      <c r="Y1518" s="52"/>
      <c r="Z1518" s="52"/>
      <c r="AA1518" s="52"/>
      <c r="AB1518" s="52"/>
      <c r="AC1518" s="52"/>
      <c r="AD1518" s="52"/>
      <c r="AE1518" s="52"/>
      <c r="AF1518" s="52"/>
      <c r="AG1518" s="52"/>
      <c r="AH1518" s="52"/>
      <c r="AI1518" s="52"/>
      <c r="AJ1518" s="52"/>
      <c r="AK1518" s="52"/>
      <c r="AL1518" s="52"/>
      <c r="AM1518" s="52"/>
      <c r="AN1518" s="52"/>
      <c r="AO1518" s="52"/>
      <c r="AP1518" s="52"/>
      <c r="AQ1518" s="52"/>
      <c r="AR1518" s="52"/>
      <c r="AS1518" s="52"/>
      <c r="AT1518" s="52"/>
      <c r="AU1518" s="52"/>
      <c r="AV1518" s="52"/>
      <c r="AW1518" s="52"/>
    </row>
    <row r="1519" spans="1:49" x14ac:dyDescent="0.2">
      <c r="A1519" s="52"/>
      <c r="B1519" s="52"/>
      <c r="C1519" s="52"/>
      <c r="D1519" s="52"/>
      <c r="E1519" s="52"/>
      <c r="F1519" s="52"/>
      <c r="G1519" s="52"/>
      <c r="H1519" s="52"/>
      <c r="I1519" s="52"/>
      <c r="J1519" s="52"/>
      <c r="K1519" s="52"/>
      <c r="L1519" s="52"/>
      <c r="M1519" s="52"/>
      <c r="N1519" s="52"/>
      <c r="O1519" s="52"/>
      <c r="P1519" s="52"/>
      <c r="Q1519" s="52"/>
      <c r="R1519" s="52"/>
      <c r="S1519" s="52"/>
      <c r="T1519" s="52"/>
      <c r="U1519" s="52"/>
      <c r="V1519" s="52"/>
      <c r="W1519" s="52"/>
      <c r="X1519" s="52"/>
      <c r="Y1519" s="52"/>
      <c r="Z1519" s="52"/>
      <c r="AA1519" s="52"/>
      <c r="AB1519" s="52"/>
      <c r="AC1519" s="52"/>
      <c r="AD1519" s="52"/>
      <c r="AE1519" s="52"/>
      <c r="AF1519" s="52"/>
      <c r="AG1519" s="52"/>
      <c r="AH1519" s="52"/>
      <c r="AI1519" s="52"/>
      <c r="AJ1519" s="52"/>
      <c r="AK1519" s="52"/>
      <c r="AL1519" s="52"/>
      <c r="AM1519" s="52"/>
      <c r="AN1519" s="52"/>
      <c r="AO1519" s="52"/>
      <c r="AP1519" s="52"/>
      <c r="AQ1519" s="52"/>
      <c r="AR1519" s="52"/>
      <c r="AS1519" s="52"/>
      <c r="AT1519" s="52"/>
      <c r="AU1519" s="52"/>
      <c r="AV1519" s="52"/>
      <c r="AW1519" s="52"/>
    </row>
    <row r="1520" spans="1:49" x14ac:dyDescent="0.2">
      <c r="A1520" s="52"/>
      <c r="B1520" s="52"/>
      <c r="C1520" s="52"/>
      <c r="D1520" s="52"/>
      <c r="E1520" s="52"/>
      <c r="F1520" s="52"/>
      <c r="G1520" s="52"/>
      <c r="H1520" s="52"/>
      <c r="I1520" s="52"/>
      <c r="J1520" s="52"/>
      <c r="K1520" s="52"/>
      <c r="L1520" s="52"/>
      <c r="M1520" s="52"/>
      <c r="N1520" s="52"/>
      <c r="O1520" s="52"/>
      <c r="P1520" s="52"/>
      <c r="Q1520" s="52"/>
      <c r="R1520" s="52"/>
      <c r="S1520" s="52"/>
      <c r="T1520" s="52"/>
      <c r="U1520" s="52"/>
      <c r="V1520" s="52"/>
      <c r="W1520" s="52"/>
      <c r="X1520" s="52"/>
      <c r="Y1520" s="52"/>
      <c r="Z1520" s="52"/>
      <c r="AA1520" s="52"/>
      <c r="AB1520" s="52"/>
      <c r="AC1520" s="52"/>
      <c r="AD1520" s="52"/>
      <c r="AE1520" s="52"/>
      <c r="AF1520" s="52"/>
      <c r="AG1520" s="52"/>
      <c r="AH1520" s="52"/>
      <c r="AI1520" s="52"/>
      <c r="AJ1520" s="52"/>
      <c r="AK1520" s="52"/>
      <c r="AL1520" s="52"/>
      <c r="AM1520" s="52"/>
      <c r="AN1520" s="52"/>
      <c r="AO1520" s="52"/>
      <c r="AP1520" s="52"/>
      <c r="AQ1520" s="52"/>
      <c r="AR1520" s="52"/>
      <c r="AS1520" s="52"/>
      <c r="AT1520" s="52"/>
      <c r="AU1520" s="52"/>
      <c r="AV1520" s="52"/>
      <c r="AW1520" s="52"/>
    </row>
    <row r="1521" spans="1:49" x14ac:dyDescent="0.2">
      <c r="A1521" s="52"/>
      <c r="B1521" s="52"/>
      <c r="C1521" s="52"/>
      <c r="D1521" s="52"/>
      <c r="E1521" s="52"/>
      <c r="F1521" s="52"/>
      <c r="G1521" s="52"/>
      <c r="H1521" s="52"/>
      <c r="I1521" s="52"/>
      <c r="J1521" s="52"/>
      <c r="K1521" s="52"/>
      <c r="L1521" s="52"/>
      <c r="M1521" s="52"/>
      <c r="N1521" s="52"/>
      <c r="O1521" s="52"/>
      <c r="P1521" s="52"/>
      <c r="Q1521" s="52"/>
      <c r="R1521" s="52"/>
      <c r="S1521" s="52"/>
      <c r="T1521" s="52"/>
      <c r="U1521" s="52"/>
      <c r="V1521" s="52"/>
      <c r="W1521" s="52"/>
      <c r="X1521" s="52"/>
      <c r="Y1521" s="52"/>
      <c r="Z1521" s="52"/>
      <c r="AA1521" s="52"/>
      <c r="AB1521" s="52"/>
      <c r="AC1521" s="52"/>
      <c r="AD1521" s="52"/>
      <c r="AE1521" s="52"/>
      <c r="AF1521" s="52"/>
      <c r="AG1521" s="52"/>
      <c r="AH1521" s="52"/>
      <c r="AI1521" s="52"/>
      <c r="AJ1521" s="52"/>
      <c r="AK1521" s="52"/>
      <c r="AL1521" s="52"/>
      <c r="AM1521" s="52"/>
      <c r="AN1521" s="52"/>
      <c r="AO1521" s="52"/>
      <c r="AP1521" s="52"/>
      <c r="AQ1521" s="52"/>
      <c r="AR1521" s="52"/>
      <c r="AS1521" s="52"/>
      <c r="AT1521" s="52"/>
      <c r="AU1521" s="52"/>
      <c r="AV1521" s="52"/>
      <c r="AW1521" s="52"/>
    </row>
    <row r="1522" spans="1:49" x14ac:dyDescent="0.2">
      <c r="A1522" s="52"/>
      <c r="B1522" s="52"/>
      <c r="C1522" s="52"/>
      <c r="D1522" s="52"/>
      <c r="E1522" s="52"/>
      <c r="F1522" s="52"/>
      <c r="G1522" s="52"/>
      <c r="H1522" s="52"/>
      <c r="I1522" s="52"/>
      <c r="J1522" s="52"/>
      <c r="K1522" s="52"/>
      <c r="L1522" s="52"/>
      <c r="M1522" s="52"/>
      <c r="N1522" s="52"/>
      <c r="O1522" s="52"/>
      <c r="P1522" s="52"/>
      <c r="Q1522" s="52"/>
      <c r="R1522" s="52"/>
      <c r="S1522" s="52"/>
      <c r="T1522" s="52"/>
      <c r="U1522" s="52"/>
      <c r="V1522" s="52"/>
      <c r="W1522" s="52"/>
      <c r="X1522" s="52"/>
      <c r="Y1522" s="52"/>
      <c r="Z1522" s="52"/>
      <c r="AA1522" s="52"/>
      <c r="AB1522" s="52"/>
      <c r="AC1522" s="52"/>
      <c r="AD1522" s="52"/>
      <c r="AE1522" s="52"/>
      <c r="AF1522" s="52"/>
      <c r="AG1522" s="52"/>
      <c r="AH1522" s="52"/>
      <c r="AI1522" s="52"/>
      <c r="AJ1522" s="52"/>
      <c r="AK1522" s="52"/>
      <c r="AL1522" s="52"/>
      <c r="AM1522" s="52"/>
      <c r="AN1522" s="52"/>
      <c r="AO1522" s="52"/>
      <c r="AP1522" s="52"/>
      <c r="AQ1522" s="52"/>
      <c r="AR1522" s="52"/>
      <c r="AS1522" s="52"/>
      <c r="AT1522" s="52"/>
      <c r="AU1522" s="52"/>
      <c r="AV1522" s="52"/>
      <c r="AW1522" s="52"/>
    </row>
    <row r="1523" spans="1:49" x14ac:dyDescent="0.2">
      <c r="A1523" s="52"/>
      <c r="B1523" s="52"/>
      <c r="C1523" s="52"/>
      <c r="D1523" s="52"/>
      <c r="E1523" s="52"/>
      <c r="F1523" s="52"/>
      <c r="G1523" s="52"/>
      <c r="H1523" s="52"/>
      <c r="I1523" s="52"/>
      <c r="J1523" s="52"/>
      <c r="K1523" s="52"/>
      <c r="L1523" s="52"/>
      <c r="M1523" s="52"/>
      <c r="N1523" s="52"/>
      <c r="O1523" s="52"/>
      <c r="P1523" s="52"/>
      <c r="Q1523" s="52"/>
      <c r="R1523" s="52"/>
      <c r="S1523" s="52"/>
      <c r="T1523" s="52"/>
      <c r="U1523" s="52"/>
      <c r="V1523" s="52"/>
      <c r="W1523" s="52"/>
      <c r="X1523" s="52"/>
      <c r="Y1523" s="52"/>
      <c r="Z1523" s="52"/>
      <c r="AA1523" s="52"/>
      <c r="AB1523" s="52"/>
      <c r="AC1523" s="52"/>
      <c r="AD1523" s="52"/>
      <c r="AE1523" s="52"/>
      <c r="AF1523" s="52"/>
      <c r="AG1523" s="52"/>
      <c r="AH1523" s="52"/>
      <c r="AI1523" s="52"/>
      <c r="AJ1523" s="52"/>
      <c r="AK1523" s="52"/>
      <c r="AL1523" s="52"/>
      <c r="AM1523" s="52"/>
      <c r="AN1523" s="52"/>
      <c r="AO1523" s="52"/>
      <c r="AP1523" s="52"/>
      <c r="AQ1523" s="52"/>
      <c r="AR1523" s="52"/>
      <c r="AS1523" s="52"/>
      <c r="AT1523" s="52"/>
      <c r="AU1523" s="52"/>
      <c r="AV1523" s="52"/>
      <c r="AW1523" s="52"/>
    </row>
    <row r="1524" spans="1:49" x14ac:dyDescent="0.2">
      <c r="A1524" s="52"/>
      <c r="B1524" s="52"/>
      <c r="C1524" s="52"/>
      <c r="D1524" s="52"/>
      <c r="E1524" s="52"/>
      <c r="F1524" s="52"/>
      <c r="G1524" s="52"/>
      <c r="H1524" s="52"/>
      <c r="I1524" s="52"/>
      <c r="J1524" s="52"/>
      <c r="K1524" s="52"/>
      <c r="L1524" s="52"/>
      <c r="M1524" s="52"/>
      <c r="N1524" s="52"/>
      <c r="O1524" s="52"/>
      <c r="P1524" s="52"/>
      <c r="Q1524" s="52"/>
      <c r="R1524" s="52"/>
      <c r="S1524" s="52"/>
      <c r="T1524" s="52"/>
      <c r="U1524" s="52"/>
      <c r="V1524" s="52"/>
      <c r="W1524" s="52"/>
      <c r="X1524" s="52"/>
      <c r="Y1524" s="52"/>
      <c r="Z1524" s="52"/>
      <c r="AA1524" s="52"/>
      <c r="AB1524" s="52"/>
      <c r="AC1524" s="52"/>
      <c r="AD1524" s="52"/>
      <c r="AE1524" s="52"/>
      <c r="AF1524" s="52"/>
      <c r="AG1524" s="52"/>
      <c r="AH1524" s="52"/>
      <c r="AI1524" s="52"/>
      <c r="AJ1524" s="52"/>
      <c r="AK1524" s="52"/>
      <c r="AL1524" s="52"/>
      <c r="AM1524" s="52"/>
      <c r="AN1524" s="52"/>
      <c r="AO1524" s="52"/>
      <c r="AP1524" s="52"/>
      <c r="AQ1524" s="52"/>
      <c r="AR1524" s="52"/>
      <c r="AS1524" s="52"/>
      <c r="AT1524" s="52"/>
      <c r="AU1524" s="52"/>
      <c r="AV1524" s="52"/>
      <c r="AW1524" s="52"/>
    </row>
    <row r="1525" spans="1:49" x14ac:dyDescent="0.2">
      <c r="A1525" s="52"/>
      <c r="B1525" s="52"/>
      <c r="C1525" s="52"/>
      <c r="D1525" s="52"/>
      <c r="E1525" s="52"/>
      <c r="F1525" s="52"/>
      <c r="G1525" s="52"/>
      <c r="H1525" s="52"/>
      <c r="I1525" s="52"/>
      <c r="J1525" s="52"/>
      <c r="K1525" s="52"/>
      <c r="L1525" s="52"/>
      <c r="M1525" s="52"/>
      <c r="N1525" s="52"/>
      <c r="O1525" s="52"/>
      <c r="P1525" s="52"/>
      <c r="Q1525" s="52"/>
      <c r="R1525" s="52"/>
      <c r="S1525" s="52"/>
      <c r="T1525" s="52"/>
      <c r="U1525" s="52"/>
      <c r="V1525" s="52"/>
      <c r="W1525" s="52"/>
      <c r="X1525" s="52"/>
      <c r="Y1525" s="52"/>
      <c r="Z1525" s="52"/>
      <c r="AA1525" s="52"/>
      <c r="AB1525" s="52"/>
      <c r="AC1525" s="52"/>
      <c r="AD1525" s="52"/>
      <c r="AE1525" s="52"/>
      <c r="AF1525" s="52"/>
      <c r="AG1525" s="52"/>
      <c r="AH1525" s="52"/>
      <c r="AI1525" s="52"/>
      <c r="AJ1525" s="52"/>
      <c r="AK1525" s="52"/>
      <c r="AL1525" s="52"/>
      <c r="AM1525" s="52"/>
      <c r="AN1525" s="52"/>
      <c r="AO1525" s="52"/>
      <c r="AP1525" s="52"/>
      <c r="AQ1525" s="52"/>
      <c r="AR1525" s="52"/>
      <c r="AS1525" s="52"/>
      <c r="AT1525" s="52"/>
      <c r="AU1525" s="52"/>
      <c r="AV1525" s="52"/>
      <c r="AW1525" s="52"/>
    </row>
    <row r="1526" spans="1:49" x14ac:dyDescent="0.2">
      <c r="A1526" s="52"/>
      <c r="B1526" s="52"/>
      <c r="C1526" s="52"/>
      <c r="D1526" s="52"/>
      <c r="E1526" s="52"/>
      <c r="F1526" s="52"/>
      <c r="G1526" s="52"/>
      <c r="H1526" s="52"/>
      <c r="I1526" s="52"/>
      <c r="J1526" s="52"/>
      <c r="K1526" s="52"/>
      <c r="L1526" s="52"/>
      <c r="M1526" s="52"/>
      <c r="N1526" s="52"/>
      <c r="O1526" s="52"/>
      <c r="P1526" s="52"/>
      <c r="Q1526" s="52"/>
      <c r="R1526" s="52"/>
      <c r="S1526" s="52"/>
      <c r="T1526" s="52"/>
      <c r="U1526" s="52"/>
      <c r="V1526" s="52"/>
      <c r="W1526" s="52"/>
      <c r="X1526" s="52"/>
      <c r="Y1526" s="52"/>
      <c r="Z1526" s="52"/>
      <c r="AA1526" s="52"/>
      <c r="AB1526" s="52"/>
      <c r="AC1526" s="52"/>
      <c r="AD1526" s="52"/>
      <c r="AE1526" s="52"/>
      <c r="AF1526" s="52"/>
      <c r="AG1526" s="52"/>
      <c r="AH1526" s="52"/>
      <c r="AI1526" s="52"/>
      <c r="AJ1526" s="52"/>
      <c r="AK1526" s="52"/>
      <c r="AL1526" s="52"/>
      <c r="AM1526" s="52"/>
      <c r="AN1526" s="52"/>
      <c r="AO1526" s="52"/>
      <c r="AP1526" s="52"/>
      <c r="AQ1526" s="52"/>
      <c r="AR1526" s="52"/>
      <c r="AS1526" s="52"/>
      <c r="AT1526" s="52"/>
      <c r="AU1526" s="52"/>
      <c r="AV1526" s="52"/>
      <c r="AW1526" s="52"/>
    </row>
    <row r="1527" spans="1:49" x14ac:dyDescent="0.2">
      <c r="A1527" s="52"/>
      <c r="B1527" s="52"/>
      <c r="C1527" s="52"/>
      <c r="D1527" s="52"/>
      <c r="E1527" s="52"/>
      <c r="F1527" s="52"/>
      <c r="G1527" s="52"/>
      <c r="H1527" s="52"/>
      <c r="I1527" s="52"/>
      <c r="J1527" s="52"/>
      <c r="K1527" s="52"/>
      <c r="L1527" s="52"/>
      <c r="M1527" s="52"/>
      <c r="N1527" s="52"/>
      <c r="O1527" s="52"/>
      <c r="P1527" s="52"/>
      <c r="Q1527" s="52"/>
      <c r="R1527" s="52"/>
      <c r="S1527" s="52"/>
      <c r="T1527" s="52"/>
      <c r="U1527" s="52"/>
      <c r="V1527" s="52"/>
      <c r="W1527" s="52"/>
      <c r="X1527" s="52"/>
      <c r="Y1527" s="52"/>
      <c r="Z1527" s="52"/>
      <c r="AA1527" s="52"/>
      <c r="AB1527" s="52"/>
      <c r="AC1527" s="52"/>
      <c r="AD1527" s="52"/>
      <c r="AE1527" s="52"/>
      <c r="AF1527" s="52"/>
      <c r="AG1527" s="52"/>
      <c r="AH1527" s="52"/>
      <c r="AI1527" s="52"/>
      <c r="AJ1527" s="52"/>
      <c r="AK1527" s="52"/>
      <c r="AL1527" s="52"/>
      <c r="AM1527" s="52"/>
      <c r="AN1527" s="52"/>
      <c r="AO1527" s="52"/>
      <c r="AP1527" s="52"/>
      <c r="AQ1527" s="52"/>
      <c r="AR1527" s="52"/>
      <c r="AS1527" s="52"/>
      <c r="AT1527" s="52"/>
      <c r="AU1527" s="52"/>
      <c r="AV1527" s="52"/>
      <c r="AW1527" s="52"/>
    </row>
    <row r="1528" spans="1:49" x14ac:dyDescent="0.2">
      <c r="A1528" s="52"/>
      <c r="B1528" s="52"/>
      <c r="C1528" s="52"/>
      <c r="D1528" s="52"/>
      <c r="E1528" s="52"/>
      <c r="F1528" s="52"/>
      <c r="G1528" s="52"/>
      <c r="H1528" s="52"/>
      <c r="I1528" s="52"/>
      <c r="J1528" s="52"/>
      <c r="K1528" s="52"/>
      <c r="L1528" s="52"/>
      <c r="M1528" s="52"/>
      <c r="N1528" s="52"/>
      <c r="O1528" s="52"/>
      <c r="P1528" s="52"/>
      <c r="Q1528" s="52"/>
      <c r="R1528" s="52"/>
      <c r="S1528" s="52"/>
      <c r="T1528" s="52"/>
      <c r="U1528" s="52"/>
      <c r="V1528" s="52"/>
      <c r="W1528" s="52"/>
      <c r="X1528" s="52"/>
      <c r="Y1528" s="52"/>
      <c r="Z1528" s="52"/>
      <c r="AA1528" s="52"/>
      <c r="AB1528" s="52"/>
      <c r="AC1528" s="52"/>
      <c r="AD1528" s="52"/>
      <c r="AE1528" s="52"/>
      <c r="AF1528" s="52"/>
      <c r="AG1528" s="52"/>
      <c r="AH1528" s="52"/>
      <c r="AI1528" s="52"/>
      <c r="AJ1528" s="52"/>
      <c r="AK1528" s="52"/>
      <c r="AL1528" s="52"/>
      <c r="AM1528" s="52"/>
      <c r="AN1528" s="52"/>
      <c r="AO1528" s="52"/>
      <c r="AP1528" s="52"/>
      <c r="AQ1528" s="52"/>
      <c r="AR1528" s="52"/>
      <c r="AS1528" s="52"/>
      <c r="AT1528" s="52"/>
      <c r="AU1528" s="52"/>
      <c r="AV1528" s="52"/>
      <c r="AW1528" s="52"/>
    </row>
    <row r="1529" spans="1:49" x14ac:dyDescent="0.2">
      <c r="A1529" s="52"/>
      <c r="B1529" s="52"/>
      <c r="C1529" s="52"/>
      <c r="D1529" s="52"/>
      <c r="E1529" s="52"/>
      <c r="F1529" s="52"/>
      <c r="G1529" s="52"/>
      <c r="H1529" s="52"/>
      <c r="I1529" s="52"/>
      <c r="J1529" s="52"/>
      <c r="K1529" s="52"/>
      <c r="L1529" s="52"/>
      <c r="M1529" s="52"/>
      <c r="N1529" s="52"/>
      <c r="O1529" s="52"/>
      <c r="P1529" s="52"/>
      <c r="Q1529" s="52"/>
      <c r="R1529" s="52"/>
      <c r="S1529" s="52"/>
      <c r="T1529" s="52"/>
      <c r="U1529" s="52"/>
      <c r="V1529" s="52"/>
      <c r="W1529" s="52"/>
      <c r="X1529" s="52"/>
      <c r="Y1529" s="52"/>
      <c r="Z1529" s="52"/>
      <c r="AA1529" s="52"/>
      <c r="AB1529" s="52"/>
      <c r="AC1529" s="52"/>
      <c r="AD1529" s="52"/>
      <c r="AE1529" s="52"/>
      <c r="AF1529" s="52"/>
      <c r="AG1529" s="52"/>
      <c r="AH1529" s="52"/>
      <c r="AI1529" s="52"/>
      <c r="AJ1529" s="52"/>
      <c r="AK1529" s="52"/>
      <c r="AL1529" s="52"/>
      <c r="AM1529" s="52"/>
      <c r="AN1529" s="52"/>
      <c r="AO1529" s="52"/>
      <c r="AP1529" s="52"/>
      <c r="AQ1529" s="52"/>
      <c r="AR1529" s="52"/>
      <c r="AS1529" s="52"/>
      <c r="AT1529" s="52"/>
      <c r="AU1529" s="52"/>
      <c r="AV1529" s="52"/>
      <c r="AW1529" s="52"/>
    </row>
    <row r="1530" spans="1:49" x14ac:dyDescent="0.2">
      <c r="A1530" s="52"/>
      <c r="B1530" s="52"/>
      <c r="C1530" s="52"/>
      <c r="D1530" s="52"/>
      <c r="E1530" s="52"/>
      <c r="F1530" s="52"/>
      <c r="G1530" s="52"/>
      <c r="H1530" s="52"/>
      <c r="I1530" s="52"/>
      <c r="J1530" s="52"/>
      <c r="K1530" s="52"/>
      <c r="L1530" s="52"/>
      <c r="M1530" s="52"/>
      <c r="N1530" s="52"/>
      <c r="O1530" s="52"/>
      <c r="P1530" s="52"/>
      <c r="Q1530" s="52"/>
      <c r="R1530" s="52"/>
      <c r="S1530" s="52"/>
      <c r="T1530" s="52"/>
      <c r="U1530" s="52"/>
      <c r="V1530" s="52"/>
      <c r="W1530" s="52"/>
      <c r="X1530" s="52"/>
      <c r="Y1530" s="52"/>
      <c r="Z1530" s="52"/>
      <c r="AA1530" s="52"/>
      <c r="AB1530" s="52"/>
      <c r="AC1530" s="52"/>
      <c r="AD1530" s="52"/>
      <c r="AE1530" s="52"/>
      <c r="AF1530" s="52"/>
      <c r="AG1530" s="52"/>
      <c r="AH1530" s="52"/>
      <c r="AI1530" s="52"/>
      <c r="AJ1530" s="52"/>
      <c r="AK1530" s="52"/>
      <c r="AL1530" s="52"/>
      <c r="AM1530" s="52"/>
      <c r="AN1530" s="52"/>
      <c r="AO1530" s="52"/>
      <c r="AP1530" s="52"/>
      <c r="AQ1530" s="52"/>
      <c r="AR1530" s="52"/>
      <c r="AS1530" s="52"/>
      <c r="AT1530" s="52"/>
      <c r="AU1530" s="52"/>
      <c r="AV1530" s="52"/>
      <c r="AW1530" s="52"/>
    </row>
    <row r="1531" spans="1:49" x14ac:dyDescent="0.2">
      <c r="A1531" s="52"/>
      <c r="B1531" s="52"/>
      <c r="C1531" s="52"/>
      <c r="D1531" s="52"/>
      <c r="E1531" s="52"/>
      <c r="F1531" s="52"/>
      <c r="G1531" s="52"/>
      <c r="H1531" s="52"/>
      <c r="I1531" s="52"/>
      <c r="J1531" s="52"/>
      <c r="K1531" s="52"/>
      <c r="L1531" s="52"/>
      <c r="M1531" s="52"/>
      <c r="N1531" s="52"/>
      <c r="O1531" s="52"/>
      <c r="P1531" s="52"/>
      <c r="Q1531" s="52"/>
      <c r="R1531" s="52"/>
      <c r="S1531" s="52"/>
      <c r="T1531" s="52"/>
      <c r="U1531" s="52"/>
      <c r="V1531" s="52"/>
      <c r="W1531" s="52"/>
      <c r="X1531" s="52"/>
      <c r="Y1531" s="52"/>
      <c r="Z1531" s="52"/>
      <c r="AA1531" s="52"/>
      <c r="AB1531" s="52"/>
      <c r="AC1531" s="52"/>
      <c r="AD1531" s="52"/>
      <c r="AE1531" s="52"/>
      <c r="AF1531" s="52"/>
      <c r="AG1531" s="52"/>
      <c r="AH1531" s="52"/>
      <c r="AI1531" s="52"/>
      <c r="AJ1531" s="52"/>
      <c r="AK1531" s="52"/>
      <c r="AL1531" s="52"/>
      <c r="AM1531" s="52"/>
      <c r="AN1531" s="52"/>
      <c r="AO1531" s="52"/>
      <c r="AP1531" s="52"/>
      <c r="AQ1531" s="52"/>
      <c r="AR1531" s="52"/>
      <c r="AS1531" s="52"/>
      <c r="AT1531" s="52"/>
      <c r="AU1531" s="52"/>
      <c r="AV1531" s="52"/>
      <c r="AW1531" s="52"/>
    </row>
    <row r="1532" spans="1:49" x14ac:dyDescent="0.2">
      <c r="A1532" s="52"/>
      <c r="B1532" s="52"/>
      <c r="C1532" s="52"/>
      <c r="D1532" s="52"/>
      <c r="E1532" s="52"/>
      <c r="F1532" s="52"/>
      <c r="G1532" s="52"/>
      <c r="H1532" s="52"/>
      <c r="I1532" s="52"/>
      <c r="J1532" s="52"/>
      <c r="K1532" s="52"/>
      <c r="L1532" s="52"/>
      <c r="M1532" s="52"/>
      <c r="N1532" s="52"/>
      <c r="O1532" s="52"/>
      <c r="P1532" s="52"/>
      <c r="Q1532" s="52"/>
      <c r="R1532" s="52"/>
      <c r="S1532" s="52"/>
      <c r="T1532" s="52"/>
      <c r="U1532" s="52"/>
      <c r="V1532" s="52"/>
      <c r="W1532" s="52"/>
      <c r="X1532" s="52"/>
      <c r="Y1532" s="52"/>
      <c r="Z1532" s="52"/>
      <c r="AA1532" s="52"/>
      <c r="AB1532" s="52"/>
      <c r="AC1532" s="52"/>
      <c r="AD1532" s="52"/>
      <c r="AE1532" s="52"/>
      <c r="AF1532" s="52"/>
      <c r="AG1532" s="52"/>
      <c r="AH1532" s="52"/>
      <c r="AI1532" s="52"/>
      <c r="AJ1532" s="52"/>
      <c r="AK1532" s="52"/>
      <c r="AL1532" s="52"/>
      <c r="AM1532" s="52"/>
      <c r="AN1532" s="52"/>
      <c r="AO1532" s="52"/>
      <c r="AP1532" s="52"/>
      <c r="AQ1532" s="52"/>
      <c r="AR1532" s="52"/>
      <c r="AS1532" s="52"/>
      <c r="AT1532" s="52"/>
      <c r="AU1532" s="52"/>
      <c r="AV1532" s="52"/>
      <c r="AW1532" s="52"/>
    </row>
    <row r="1533" spans="1:49" x14ac:dyDescent="0.2">
      <c r="A1533" s="52"/>
      <c r="B1533" s="52"/>
      <c r="C1533" s="52"/>
      <c r="D1533" s="52"/>
      <c r="E1533" s="52"/>
      <c r="F1533" s="52"/>
      <c r="G1533" s="52"/>
      <c r="H1533" s="52"/>
      <c r="I1533" s="52"/>
      <c r="J1533" s="52"/>
      <c r="K1533" s="52"/>
      <c r="L1533" s="52"/>
      <c r="M1533" s="52"/>
      <c r="N1533" s="52"/>
      <c r="O1533" s="52"/>
      <c r="P1533" s="52"/>
      <c r="Q1533" s="52"/>
      <c r="R1533" s="52"/>
      <c r="S1533" s="52"/>
      <c r="T1533" s="52"/>
      <c r="U1533" s="52"/>
      <c r="V1533" s="52"/>
      <c r="W1533" s="52"/>
      <c r="X1533" s="52"/>
      <c r="Y1533" s="52"/>
      <c r="Z1533" s="52"/>
      <c r="AA1533" s="52"/>
      <c r="AB1533" s="52"/>
      <c r="AC1533" s="52"/>
      <c r="AD1533" s="52"/>
      <c r="AE1533" s="52"/>
      <c r="AF1533" s="52"/>
      <c r="AG1533" s="52"/>
      <c r="AH1533" s="52"/>
      <c r="AI1533" s="52"/>
      <c r="AJ1533" s="52"/>
      <c r="AK1533" s="52"/>
      <c r="AL1533" s="52"/>
      <c r="AM1533" s="52"/>
      <c r="AN1533" s="52"/>
      <c r="AO1533" s="52"/>
      <c r="AP1533" s="52"/>
      <c r="AQ1533" s="52"/>
      <c r="AR1533" s="52"/>
      <c r="AS1533" s="52"/>
      <c r="AT1533" s="52"/>
      <c r="AU1533" s="52"/>
      <c r="AV1533" s="52"/>
      <c r="AW1533" s="52"/>
    </row>
    <row r="1534" spans="1:49" x14ac:dyDescent="0.2">
      <c r="A1534" s="52"/>
      <c r="B1534" s="52"/>
      <c r="C1534" s="52"/>
      <c r="D1534" s="52"/>
      <c r="E1534" s="52"/>
      <c r="F1534" s="52"/>
      <c r="G1534" s="52"/>
      <c r="H1534" s="52"/>
      <c r="I1534" s="52"/>
      <c r="J1534" s="52"/>
      <c r="K1534" s="52"/>
      <c r="L1534" s="52"/>
      <c r="M1534" s="52"/>
      <c r="N1534" s="52"/>
      <c r="O1534" s="52"/>
      <c r="P1534" s="52"/>
      <c r="Q1534" s="52"/>
      <c r="R1534" s="52"/>
      <c r="S1534" s="52"/>
      <c r="T1534" s="52"/>
      <c r="U1534" s="52"/>
      <c r="V1534" s="52"/>
      <c r="W1534" s="52"/>
      <c r="X1534" s="52"/>
      <c r="Y1534" s="52"/>
      <c r="Z1534" s="52"/>
      <c r="AA1534" s="52"/>
      <c r="AB1534" s="52"/>
      <c r="AC1534" s="52"/>
      <c r="AD1534" s="52"/>
      <c r="AE1534" s="52"/>
      <c r="AF1534" s="52"/>
      <c r="AG1534" s="52"/>
      <c r="AH1534" s="52"/>
      <c r="AI1534" s="52"/>
      <c r="AJ1534" s="52"/>
      <c r="AK1534" s="52"/>
      <c r="AL1534" s="52"/>
      <c r="AM1534" s="52"/>
      <c r="AN1534" s="52"/>
      <c r="AO1534" s="52"/>
      <c r="AP1534" s="52"/>
      <c r="AQ1534" s="52"/>
      <c r="AR1534" s="52"/>
      <c r="AS1534" s="52"/>
      <c r="AT1534" s="52"/>
      <c r="AU1534" s="52"/>
      <c r="AV1534" s="52"/>
      <c r="AW1534" s="52"/>
    </row>
    <row r="1535" spans="1:49" x14ac:dyDescent="0.2">
      <c r="A1535" s="52"/>
      <c r="B1535" s="52"/>
      <c r="C1535" s="52"/>
      <c r="D1535" s="52"/>
      <c r="E1535" s="52"/>
      <c r="F1535" s="52"/>
      <c r="G1535" s="52"/>
      <c r="H1535" s="52"/>
      <c r="I1535" s="52"/>
      <c r="J1535" s="52"/>
      <c r="K1535" s="52"/>
      <c r="L1535" s="52"/>
      <c r="M1535" s="52"/>
      <c r="N1535" s="52"/>
      <c r="O1535" s="52"/>
      <c r="P1535" s="52"/>
      <c r="Q1535" s="52"/>
      <c r="R1535" s="52"/>
      <c r="S1535" s="52"/>
      <c r="T1535" s="52"/>
      <c r="U1535" s="52"/>
      <c r="V1535" s="52"/>
      <c r="W1535" s="52"/>
      <c r="X1535" s="52"/>
      <c r="Y1535" s="52"/>
      <c r="Z1535" s="52"/>
      <c r="AA1535" s="52"/>
      <c r="AB1535" s="52"/>
      <c r="AC1535" s="52"/>
      <c r="AD1535" s="52"/>
      <c r="AE1535" s="52"/>
      <c r="AF1535" s="52"/>
      <c r="AG1535" s="52"/>
      <c r="AH1535" s="52"/>
      <c r="AI1535" s="52"/>
      <c r="AJ1535" s="52"/>
      <c r="AK1535" s="52"/>
      <c r="AL1535" s="52"/>
      <c r="AM1535" s="52"/>
      <c r="AN1535" s="52"/>
      <c r="AO1535" s="52"/>
      <c r="AP1535" s="52"/>
      <c r="AQ1535" s="52"/>
      <c r="AR1535" s="52"/>
      <c r="AS1535" s="52"/>
      <c r="AT1535" s="52"/>
      <c r="AU1535" s="52"/>
      <c r="AV1535" s="52"/>
      <c r="AW1535" s="52"/>
    </row>
    <row r="1536" spans="1:49" x14ac:dyDescent="0.2">
      <c r="A1536" s="52"/>
      <c r="B1536" s="52"/>
      <c r="C1536" s="52"/>
      <c r="D1536" s="52"/>
      <c r="E1536" s="52"/>
      <c r="F1536" s="52"/>
      <c r="G1536" s="52"/>
      <c r="H1536" s="52"/>
      <c r="I1536" s="52"/>
      <c r="J1536" s="52"/>
      <c r="K1536" s="52"/>
      <c r="L1536" s="52"/>
      <c r="M1536" s="52"/>
      <c r="N1536" s="52"/>
      <c r="O1536" s="52"/>
      <c r="P1536" s="52"/>
      <c r="Q1536" s="52"/>
      <c r="R1536" s="52"/>
      <c r="S1536" s="52"/>
      <c r="T1536" s="52"/>
      <c r="U1536" s="52"/>
      <c r="V1536" s="52"/>
      <c r="W1536" s="52"/>
      <c r="X1536" s="52"/>
      <c r="Y1536" s="52"/>
      <c r="Z1536" s="52"/>
      <c r="AA1536" s="52"/>
      <c r="AB1536" s="52"/>
      <c r="AC1536" s="52"/>
      <c r="AD1536" s="52"/>
      <c r="AE1536" s="52"/>
      <c r="AF1536" s="52"/>
      <c r="AG1536" s="52"/>
      <c r="AH1536" s="52"/>
      <c r="AI1536" s="52"/>
      <c r="AJ1536" s="52"/>
      <c r="AK1536" s="52"/>
      <c r="AL1536" s="52"/>
      <c r="AM1536" s="52"/>
      <c r="AN1536" s="52"/>
      <c r="AO1536" s="52"/>
      <c r="AP1536" s="52"/>
      <c r="AQ1536" s="52"/>
      <c r="AR1536" s="52"/>
      <c r="AS1536" s="52"/>
      <c r="AT1536" s="52"/>
      <c r="AU1536" s="52"/>
      <c r="AV1536" s="52"/>
      <c r="AW1536" s="52"/>
    </row>
    <row r="1537" spans="1:49" x14ac:dyDescent="0.2">
      <c r="A1537" s="52"/>
      <c r="B1537" s="52"/>
      <c r="C1537" s="52"/>
      <c r="D1537" s="52"/>
      <c r="E1537" s="52"/>
      <c r="F1537" s="52"/>
      <c r="G1537" s="52"/>
      <c r="H1537" s="52"/>
      <c r="I1537" s="52"/>
      <c r="J1537" s="52"/>
      <c r="K1537" s="52"/>
      <c r="L1537" s="52"/>
      <c r="M1537" s="52"/>
      <c r="N1537" s="52"/>
      <c r="O1537" s="52"/>
      <c r="P1537" s="52"/>
      <c r="Q1537" s="52"/>
      <c r="R1537" s="52"/>
      <c r="S1537" s="52"/>
      <c r="T1537" s="52"/>
      <c r="U1537" s="52"/>
      <c r="V1537" s="52"/>
      <c r="W1537" s="52"/>
      <c r="X1537" s="52"/>
      <c r="Y1537" s="52"/>
      <c r="Z1537" s="52"/>
      <c r="AA1537" s="52"/>
      <c r="AB1537" s="52"/>
      <c r="AC1537" s="52"/>
      <c r="AD1537" s="52"/>
      <c r="AE1537" s="52"/>
      <c r="AF1537" s="52"/>
      <c r="AG1537" s="52"/>
      <c r="AH1537" s="52"/>
      <c r="AI1537" s="52"/>
      <c r="AJ1537" s="52"/>
      <c r="AK1537" s="52"/>
      <c r="AL1537" s="52"/>
      <c r="AM1537" s="52"/>
      <c r="AN1537" s="52"/>
      <c r="AO1537" s="52"/>
      <c r="AP1537" s="52"/>
      <c r="AQ1537" s="52"/>
      <c r="AR1537" s="52"/>
      <c r="AS1537" s="52"/>
      <c r="AT1537" s="52"/>
      <c r="AU1537" s="52"/>
      <c r="AV1537" s="52"/>
      <c r="AW1537" s="52"/>
    </row>
    <row r="1538" spans="1:49" x14ac:dyDescent="0.2">
      <c r="A1538" s="52"/>
      <c r="B1538" s="52"/>
      <c r="C1538" s="52"/>
      <c r="D1538" s="52"/>
      <c r="E1538" s="52"/>
      <c r="F1538" s="52"/>
      <c r="G1538" s="52"/>
      <c r="H1538" s="52"/>
      <c r="I1538" s="52"/>
      <c r="J1538" s="52"/>
      <c r="K1538" s="52"/>
      <c r="L1538" s="52"/>
      <c r="M1538" s="52"/>
      <c r="N1538" s="52"/>
      <c r="O1538" s="52"/>
      <c r="P1538" s="52"/>
      <c r="Q1538" s="52"/>
      <c r="R1538" s="52"/>
      <c r="S1538" s="52"/>
      <c r="T1538" s="52"/>
      <c r="U1538" s="52"/>
      <c r="V1538" s="52"/>
      <c r="W1538" s="52"/>
      <c r="X1538" s="52"/>
      <c r="Y1538" s="52"/>
      <c r="Z1538" s="52"/>
      <c r="AA1538" s="52"/>
      <c r="AB1538" s="52"/>
      <c r="AC1538" s="52"/>
      <c r="AD1538" s="52"/>
      <c r="AE1538" s="52"/>
      <c r="AF1538" s="52"/>
      <c r="AG1538" s="52"/>
      <c r="AH1538" s="52"/>
      <c r="AI1538" s="52"/>
      <c r="AJ1538" s="52"/>
      <c r="AK1538" s="52"/>
      <c r="AL1538" s="52"/>
      <c r="AM1538" s="52"/>
      <c r="AN1538" s="52"/>
      <c r="AO1538" s="52"/>
      <c r="AP1538" s="52"/>
      <c r="AQ1538" s="52"/>
      <c r="AR1538" s="52"/>
      <c r="AS1538" s="52"/>
      <c r="AT1538" s="52"/>
      <c r="AU1538" s="52"/>
      <c r="AV1538" s="52"/>
      <c r="AW1538" s="52"/>
    </row>
    <row r="1539" spans="1:49" x14ac:dyDescent="0.2">
      <c r="A1539" s="52"/>
      <c r="B1539" s="52"/>
      <c r="C1539" s="52"/>
      <c r="D1539" s="52"/>
      <c r="E1539" s="52"/>
      <c r="F1539" s="52"/>
      <c r="G1539" s="52"/>
      <c r="H1539" s="52"/>
      <c r="I1539" s="52"/>
      <c r="J1539" s="52"/>
      <c r="K1539" s="52"/>
      <c r="L1539" s="52"/>
      <c r="M1539" s="52"/>
      <c r="N1539" s="52"/>
      <c r="O1539" s="52"/>
      <c r="P1539" s="52"/>
      <c r="Q1539" s="52"/>
      <c r="R1539" s="52"/>
      <c r="S1539" s="52"/>
      <c r="T1539" s="52"/>
      <c r="U1539" s="52"/>
      <c r="V1539" s="52"/>
      <c r="W1539" s="52"/>
      <c r="X1539" s="52"/>
      <c r="Y1539" s="52"/>
      <c r="Z1539" s="52"/>
      <c r="AA1539" s="52"/>
      <c r="AB1539" s="52"/>
      <c r="AC1539" s="52"/>
      <c r="AD1539" s="52"/>
      <c r="AE1539" s="52"/>
      <c r="AF1539" s="52"/>
      <c r="AG1539" s="52"/>
      <c r="AH1539" s="52"/>
      <c r="AI1539" s="52"/>
      <c r="AJ1539" s="52"/>
      <c r="AK1539" s="52"/>
      <c r="AL1539" s="52"/>
      <c r="AM1539" s="52"/>
      <c r="AN1539" s="52"/>
      <c r="AO1539" s="52"/>
      <c r="AP1539" s="52"/>
      <c r="AQ1539" s="52"/>
      <c r="AR1539" s="52"/>
      <c r="AS1539" s="52"/>
      <c r="AT1539" s="52"/>
      <c r="AU1539" s="52"/>
      <c r="AV1539" s="52"/>
      <c r="AW1539" s="52"/>
    </row>
    <row r="1540" spans="1:49" x14ac:dyDescent="0.2">
      <c r="A1540" s="52"/>
      <c r="B1540" s="52"/>
      <c r="C1540" s="52"/>
      <c r="D1540" s="52"/>
      <c r="E1540" s="52"/>
      <c r="F1540" s="52"/>
      <c r="G1540" s="52"/>
      <c r="H1540" s="52"/>
      <c r="I1540" s="52"/>
      <c r="J1540" s="52"/>
      <c r="K1540" s="52"/>
      <c r="L1540" s="52"/>
      <c r="M1540" s="52"/>
      <c r="N1540" s="52"/>
      <c r="O1540" s="52"/>
      <c r="P1540" s="52"/>
      <c r="Q1540" s="52"/>
      <c r="R1540" s="52"/>
      <c r="S1540" s="52"/>
      <c r="T1540" s="52"/>
      <c r="U1540" s="52"/>
      <c r="V1540" s="52"/>
      <c r="W1540" s="52"/>
      <c r="X1540" s="52"/>
      <c r="Y1540" s="52"/>
      <c r="Z1540" s="52"/>
      <c r="AA1540" s="52"/>
      <c r="AB1540" s="52"/>
      <c r="AC1540" s="52"/>
      <c r="AD1540" s="52"/>
      <c r="AE1540" s="52"/>
      <c r="AF1540" s="52"/>
      <c r="AG1540" s="52"/>
      <c r="AH1540" s="52"/>
      <c r="AI1540" s="52"/>
      <c r="AJ1540" s="52"/>
      <c r="AK1540" s="52"/>
      <c r="AL1540" s="52"/>
      <c r="AM1540" s="52"/>
      <c r="AN1540" s="52"/>
      <c r="AO1540" s="52"/>
      <c r="AP1540" s="52"/>
      <c r="AQ1540" s="52"/>
      <c r="AR1540" s="52"/>
      <c r="AS1540" s="52"/>
      <c r="AT1540" s="52"/>
      <c r="AU1540" s="52"/>
      <c r="AV1540" s="52"/>
      <c r="AW1540" s="52"/>
    </row>
    <row r="1541" spans="1:49" x14ac:dyDescent="0.2">
      <c r="A1541" s="52"/>
      <c r="B1541" s="52"/>
      <c r="C1541" s="52"/>
      <c r="D1541" s="52"/>
      <c r="E1541" s="52"/>
      <c r="F1541" s="52"/>
      <c r="G1541" s="52"/>
      <c r="H1541" s="52"/>
      <c r="I1541" s="52"/>
      <c r="J1541" s="52"/>
      <c r="K1541" s="52"/>
      <c r="L1541" s="52"/>
      <c r="M1541" s="52"/>
      <c r="N1541" s="52"/>
      <c r="O1541" s="52"/>
      <c r="P1541" s="52"/>
      <c r="Q1541" s="52"/>
      <c r="R1541" s="52"/>
      <c r="S1541" s="52"/>
      <c r="T1541" s="52"/>
      <c r="U1541" s="52"/>
      <c r="V1541" s="52"/>
      <c r="W1541" s="52"/>
      <c r="X1541" s="52"/>
      <c r="Y1541" s="52"/>
      <c r="Z1541" s="52"/>
      <c r="AA1541" s="52"/>
      <c r="AB1541" s="52"/>
      <c r="AC1541" s="52"/>
      <c r="AD1541" s="52"/>
      <c r="AE1541" s="52"/>
      <c r="AF1541" s="52"/>
      <c r="AG1541" s="52"/>
      <c r="AH1541" s="52"/>
      <c r="AI1541" s="52"/>
      <c r="AJ1541" s="52"/>
      <c r="AK1541" s="52"/>
      <c r="AL1541" s="52"/>
      <c r="AM1541" s="52"/>
      <c r="AN1541" s="52"/>
      <c r="AO1541" s="52"/>
      <c r="AP1541" s="52"/>
      <c r="AQ1541" s="52"/>
      <c r="AR1541" s="52"/>
      <c r="AS1541" s="52"/>
      <c r="AT1541" s="52"/>
      <c r="AU1541" s="52"/>
      <c r="AV1541" s="52"/>
      <c r="AW1541" s="52"/>
    </row>
    <row r="1542" spans="1:49" x14ac:dyDescent="0.2">
      <c r="A1542" s="52"/>
      <c r="B1542" s="52"/>
      <c r="C1542" s="52"/>
      <c r="D1542" s="52"/>
      <c r="E1542" s="52"/>
      <c r="F1542" s="52"/>
      <c r="G1542" s="52"/>
      <c r="H1542" s="52"/>
      <c r="I1542" s="52"/>
      <c r="J1542" s="52"/>
      <c r="K1542" s="52"/>
      <c r="L1542" s="52"/>
      <c r="M1542" s="52"/>
      <c r="N1542" s="52"/>
      <c r="O1542" s="52"/>
      <c r="P1542" s="52"/>
      <c r="Q1542" s="52"/>
      <c r="R1542" s="52"/>
      <c r="S1542" s="52"/>
      <c r="T1542" s="52"/>
      <c r="U1542" s="52"/>
      <c r="V1542" s="52"/>
      <c r="W1542" s="52"/>
      <c r="X1542" s="52"/>
      <c r="Y1542" s="52"/>
      <c r="Z1542" s="52"/>
      <c r="AA1542" s="52"/>
      <c r="AB1542" s="52"/>
      <c r="AC1542" s="52"/>
      <c r="AD1542" s="52"/>
      <c r="AE1542" s="52"/>
      <c r="AF1542" s="52"/>
      <c r="AG1542" s="52"/>
      <c r="AH1542" s="52"/>
      <c r="AI1542" s="52"/>
      <c r="AJ1542" s="52"/>
      <c r="AK1542" s="52"/>
      <c r="AL1542" s="52"/>
      <c r="AM1542" s="52"/>
      <c r="AN1542" s="52"/>
      <c r="AO1542" s="52"/>
      <c r="AP1542" s="52"/>
      <c r="AQ1542" s="52"/>
      <c r="AR1542" s="52"/>
      <c r="AS1542" s="52"/>
      <c r="AT1542" s="52"/>
      <c r="AU1542" s="52"/>
      <c r="AV1542" s="52"/>
      <c r="AW1542" s="52"/>
    </row>
    <row r="1543" spans="1:49" x14ac:dyDescent="0.2">
      <c r="A1543" s="52"/>
      <c r="B1543" s="52"/>
      <c r="C1543" s="52"/>
      <c r="D1543" s="52"/>
      <c r="E1543" s="52"/>
      <c r="F1543" s="52"/>
      <c r="G1543" s="52"/>
      <c r="H1543" s="52"/>
      <c r="I1543" s="52"/>
      <c r="J1543" s="52"/>
      <c r="K1543" s="52"/>
      <c r="L1543" s="52"/>
      <c r="M1543" s="52"/>
      <c r="N1543" s="52"/>
      <c r="O1543" s="52"/>
      <c r="P1543" s="52"/>
      <c r="Q1543" s="52"/>
      <c r="R1543" s="52"/>
      <c r="S1543" s="52"/>
      <c r="T1543" s="52"/>
      <c r="U1543" s="52"/>
      <c r="V1543" s="52"/>
      <c r="W1543" s="52"/>
      <c r="X1543" s="52"/>
      <c r="Y1543" s="52"/>
      <c r="Z1543" s="52"/>
      <c r="AA1543" s="52"/>
      <c r="AB1543" s="52"/>
      <c r="AC1543" s="52"/>
      <c r="AD1543" s="52"/>
      <c r="AE1543" s="52"/>
      <c r="AF1543" s="52"/>
      <c r="AG1543" s="52"/>
      <c r="AH1543" s="52"/>
      <c r="AI1543" s="52"/>
      <c r="AJ1543" s="52"/>
      <c r="AK1543" s="52"/>
      <c r="AL1543" s="52"/>
      <c r="AM1543" s="52"/>
      <c r="AN1543" s="52"/>
      <c r="AO1543" s="52"/>
      <c r="AP1543" s="52"/>
      <c r="AQ1543" s="52"/>
      <c r="AR1543" s="52"/>
      <c r="AS1543" s="52"/>
      <c r="AT1543" s="52"/>
      <c r="AU1543" s="52"/>
      <c r="AV1543" s="52"/>
      <c r="AW1543" s="52"/>
    </row>
    <row r="1544" spans="1:49" x14ac:dyDescent="0.2">
      <c r="A1544" s="52"/>
      <c r="B1544" s="52"/>
      <c r="C1544" s="52"/>
      <c r="D1544" s="52"/>
      <c r="E1544" s="52"/>
      <c r="F1544" s="52"/>
      <c r="G1544" s="52"/>
      <c r="H1544" s="52"/>
      <c r="I1544" s="52"/>
      <c r="J1544" s="52"/>
      <c r="K1544" s="52"/>
      <c r="L1544" s="52"/>
      <c r="M1544" s="52"/>
      <c r="N1544" s="52"/>
      <c r="O1544" s="52"/>
      <c r="P1544" s="52"/>
      <c r="Q1544" s="52"/>
      <c r="R1544" s="52"/>
      <c r="S1544" s="52"/>
      <c r="T1544" s="52"/>
      <c r="U1544" s="52"/>
      <c r="V1544" s="52"/>
      <c r="W1544" s="52"/>
      <c r="X1544" s="52"/>
      <c r="Y1544" s="52"/>
      <c r="Z1544" s="52"/>
      <c r="AA1544" s="52"/>
      <c r="AB1544" s="52"/>
      <c r="AC1544" s="52"/>
      <c r="AD1544" s="52"/>
      <c r="AE1544" s="52"/>
      <c r="AF1544" s="52"/>
      <c r="AG1544" s="52"/>
      <c r="AH1544" s="52"/>
      <c r="AI1544" s="52"/>
      <c r="AJ1544" s="52"/>
      <c r="AK1544" s="52"/>
      <c r="AL1544" s="52"/>
      <c r="AM1544" s="52"/>
      <c r="AN1544" s="52"/>
      <c r="AO1544" s="52"/>
      <c r="AP1544" s="52"/>
      <c r="AQ1544" s="52"/>
      <c r="AR1544" s="52"/>
      <c r="AS1544" s="52"/>
      <c r="AT1544" s="52"/>
      <c r="AU1544" s="52"/>
      <c r="AV1544" s="52"/>
      <c r="AW1544" s="52"/>
    </row>
    <row r="1545" spans="1:49" x14ac:dyDescent="0.2">
      <c r="A1545" s="52"/>
      <c r="B1545" s="52"/>
      <c r="C1545" s="52"/>
      <c r="D1545" s="52"/>
      <c r="E1545" s="52"/>
      <c r="F1545" s="52"/>
      <c r="G1545" s="52"/>
      <c r="H1545" s="52"/>
      <c r="I1545" s="52"/>
      <c r="J1545" s="52"/>
      <c r="K1545" s="52"/>
      <c r="L1545" s="52"/>
      <c r="M1545" s="52"/>
      <c r="N1545" s="52"/>
      <c r="O1545" s="52"/>
      <c r="P1545" s="52"/>
      <c r="Q1545" s="52"/>
      <c r="R1545" s="52"/>
      <c r="S1545" s="52"/>
      <c r="T1545" s="52"/>
      <c r="U1545" s="52"/>
      <c r="V1545" s="52"/>
      <c r="W1545" s="52"/>
      <c r="X1545" s="52"/>
      <c r="Y1545" s="52"/>
      <c r="Z1545" s="52"/>
      <c r="AA1545" s="52"/>
      <c r="AB1545" s="52"/>
      <c r="AC1545" s="52"/>
      <c r="AD1545" s="52"/>
      <c r="AE1545" s="52"/>
      <c r="AF1545" s="52"/>
      <c r="AG1545" s="52"/>
      <c r="AH1545" s="52"/>
      <c r="AI1545" s="52"/>
      <c r="AJ1545" s="52"/>
      <c r="AK1545" s="52"/>
      <c r="AL1545" s="52"/>
      <c r="AM1545" s="52"/>
      <c r="AN1545" s="52"/>
      <c r="AO1545" s="52"/>
      <c r="AP1545" s="52"/>
      <c r="AQ1545" s="52"/>
      <c r="AR1545" s="52"/>
      <c r="AS1545" s="52"/>
      <c r="AT1545" s="52"/>
      <c r="AU1545" s="52"/>
      <c r="AV1545" s="52"/>
      <c r="AW1545" s="52"/>
    </row>
    <row r="1546" spans="1:49" x14ac:dyDescent="0.2">
      <c r="A1546" s="52"/>
      <c r="B1546" s="52"/>
      <c r="C1546" s="52"/>
      <c r="D1546" s="52"/>
      <c r="E1546" s="52"/>
      <c r="F1546" s="52"/>
      <c r="G1546" s="52"/>
      <c r="H1546" s="52"/>
      <c r="I1546" s="52"/>
      <c r="J1546" s="52"/>
      <c r="K1546" s="52"/>
      <c r="L1546" s="52"/>
      <c r="M1546" s="52"/>
      <c r="N1546" s="52"/>
      <c r="O1546" s="52"/>
      <c r="P1546" s="52"/>
      <c r="Q1546" s="52"/>
      <c r="R1546" s="52"/>
      <c r="S1546" s="52"/>
      <c r="T1546" s="52"/>
      <c r="U1546" s="52"/>
      <c r="V1546" s="52"/>
      <c r="W1546" s="52"/>
      <c r="X1546" s="52"/>
      <c r="Y1546" s="52"/>
      <c r="Z1546" s="52"/>
      <c r="AA1546" s="52"/>
      <c r="AB1546" s="52"/>
      <c r="AC1546" s="52"/>
      <c r="AD1546" s="52"/>
      <c r="AE1546" s="52"/>
      <c r="AF1546" s="52"/>
      <c r="AG1546" s="52"/>
      <c r="AH1546" s="52"/>
      <c r="AI1546" s="52"/>
      <c r="AJ1546" s="52"/>
      <c r="AK1546" s="52"/>
      <c r="AL1546" s="52"/>
      <c r="AM1546" s="52"/>
      <c r="AN1546" s="52"/>
      <c r="AO1546" s="52"/>
      <c r="AP1546" s="52"/>
      <c r="AQ1546" s="52"/>
      <c r="AR1546" s="52"/>
      <c r="AS1546" s="52"/>
      <c r="AT1546" s="52"/>
      <c r="AU1546" s="52"/>
      <c r="AV1546" s="52"/>
      <c r="AW1546" s="52"/>
    </row>
    <row r="1547" spans="1:49" x14ac:dyDescent="0.2">
      <c r="A1547" s="52"/>
      <c r="B1547" s="52"/>
      <c r="C1547" s="52"/>
      <c r="D1547" s="52"/>
      <c r="E1547" s="52"/>
      <c r="F1547" s="52"/>
      <c r="G1547" s="52"/>
      <c r="H1547" s="52"/>
      <c r="I1547" s="52"/>
      <c r="J1547" s="52"/>
      <c r="K1547" s="52"/>
      <c r="L1547" s="52"/>
      <c r="M1547" s="52"/>
      <c r="N1547" s="52"/>
      <c r="O1547" s="52"/>
      <c r="P1547" s="52"/>
      <c r="Q1547" s="52"/>
      <c r="R1547" s="52"/>
      <c r="S1547" s="52"/>
      <c r="T1547" s="52"/>
      <c r="U1547" s="52"/>
      <c r="V1547" s="52"/>
      <c r="W1547" s="52"/>
      <c r="X1547" s="52"/>
      <c r="Y1547" s="52"/>
      <c r="Z1547" s="52"/>
      <c r="AA1547" s="52"/>
      <c r="AB1547" s="52"/>
      <c r="AC1547" s="52"/>
      <c r="AD1547" s="52"/>
      <c r="AE1547" s="52"/>
      <c r="AF1547" s="52"/>
      <c r="AG1547" s="52"/>
      <c r="AH1547" s="52"/>
      <c r="AI1547" s="52"/>
      <c r="AJ1547" s="52"/>
      <c r="AK1547" s="52"/>
      <c r="AL1547" s="52"/>
      <c r="AM1547" s="52"/>
      <c r="AN1547" s="52"/>
      <c r="AO1547" s="52"/>
      <c r="AP1547" s="52"/>
      <c r="AQ1547" s="52"/>
      <c r="AR1547" s="52"/>
      <c r="AS1547" s="52"/>
      <c r="AT1547" s="52"/>
      <c r="AU1547" s="52"/>
      <c r="AV1547" s="52"/>
      <c r="AW1547" s="52"/>
    </row>
    <row r="1548" spans="1:49" x14ac:dyDescent="0.2">
      <c r="A1548" s="52"/>
      <c r="B1548" s="52"/>
      <c r="C1548" s="52"/>
      <c r="D1548" s="52"/>
      <c r="E1548" s="52"/>
      <c r="F1548" s="52"/>
      <c r="G1548" s="52"/>
      <c r="H1548" s="52"/>
      <c r="I1548" s="52"/>
      <c r="J1548" s="52"/>
      <c r="K1548" s="52"/>
      <c r="L1548" s="52"/>
      <c r="M1548" s="52"/>
      <c r="N1548" s="52"/>
      <c r="O1548" s="52"/>
      <c r="P1548" s="52"/>
      <c r="Q1548" s="52"/>
      <c r="R1548" s="52"/>
      <c r="S1548" s="52"/>
      <c r="T1548" s="52"/>
      <c r="U1548" s="52"/>
      <c r="V1548" s="52"/>
      <c r="W1548" s="52"/>
      <c r="X1548" s="52"/>
      <c r="Y1548" s="52"/>
      <c r="Z1548" s="52"/>
      <c r="AA1548" s="52"/>
      <c r="AB1548" s="52"/>
      <c r="AC1548" s="52"/>
      <c r="AD1548" s="52"/>
      <c r="AE1548" s="52"/>
      <c r="AF1548" s="52"/>
      <c r="AG1548" s="52"/>
      <c r="AH1548" s="52"/>
      <c r="AI1548" s="52"/>
      <c r="AJ1548" s="52"/>
      <c r="AK1548" s="52"/>
      <c r="AL1548" s="52"/>
      <c r="AM1548" s="52"/>
      <c r="AN1548" s="52"/>
      <c r="AO1548" s="52"/>
      <c r="AP1548" s="52"/>
      <c r="AQ1548" s="52"/>
      <c r="AR1548" s="52"/>
      <c r="AS1548" s="52"/>
      <c r="AT1548" s="52"/>
      <c r="AU1548" s="52"/>
      <c r="AV1548" s="52"/>
      <c r="AW1548" s="52"/>
    </row>
    <row r="1549" spans="1:49" x14ac:dyDescent="0.2">
      <c r="A1549" s="52"/>
      <c r="B1549" s="52"/>
      <c r="C1549" s="52"/>
      <c r="D1549" s="52"/>
      <c r="E1549" s="52"/>
      <c r="F1549" s="52"/>
      <c r="G1549" s="52"/>
      <c r="H1549" s="52"/>
      <c r="I1549" s="52"/>
      <c r="J1549" s="52"/>
      <c r="K1549" s="52"/>
      <c r="L1549" s="52"/>
      <c r="M1549" s="52"/>
      <c r="N1549" s="52"/>
      <c r="O1549" s="52"/>
      <c r="P1549" s="52"/>
      <c r="Q1549" s="52"/>
      <c r="R1549" s="52"/>
      <c r="S1549" s="52"/>
      <c r="T1549" s="52"/>
      <c r="U1549" s="52"/>
      <c r="V1549" s="52"/>
      <c r="W1549" s="52"/>
      <c r="X1549" s="52"/>
      <c r="Y1549" s="52"/>
      <c r="Z1549" s="52"/>
      <c r="AA1549" s="52"/>
      <c r="AB1549" s="52"/>
      <c r="AC1549" s="52"/>
      <c r="AD1549" s="52"/>
      <c r="AE1549" s="52"/>
      <c r="AF1549" s="52"/>
      <c r="AG1549" s="52"/>
      <c r="AH1549" s="52"/>
      <c r="AI1549" s="52"/>
      <c r="AJ1549" s="52"/>
      <c r="AK1549" s="52"/>
      <c r="AL1549" s="52"/>
      <c r="AM1549" s="52"/>
      <c r="AN1549" s="52"/>
      <c r="AO1549" s="52"/>
      <c r="AP1549" s="52"/>
      <c r="AQ1549" s="52"/>
      <c r="AR1549" s="52"/>
      <c r="AS1549" s="52"/>
      <c r="AT1549" s="52"/>
      <c r="AU1549" s="52"/>
      <c r="AV1549" s="52"/>
      <c r="AW1549" s="52"/>
    </row>
    <row r="1550" spans="1:49" x14ac:dyDescent="0.2">
      <c r="A1550" s="52"/>
      <c r="B1550" s="52"/>
      <c r="C1550" s="52"/>
      <c r="D1550" s="52"/>
      <c r="E1550" s="52"/>
      <c r="F1550" s="52"/>
      <c r="G1550" s="52"/>
      <c r="H1550" s="52"/>
      <c r="I1550" s="52"/>
      <c r="J1550" s="52"/>
      <c r="K1550" s="52"/>
      <c r="L1550" s="52"/>
      <c r="M1550" s="52"/>
      <c r="N1550" s="52"/>
      <c r="O1550" s="52"/>
      <c r="P1550" s="52"/>
      <c r="Q1550" s="52"/>
      <c r="R1550" s="52"/>
      <c r="S1550" s="52"/>
      <c r="T1550" s="52"/>
      <c r="U1550" s="52"/>
      <c r="V1550" s="52"/>
      <c r="W1550" s="52"/>
      <c r="X1550" s="52"/>
      <c r="Y1550" s="52"/>
      <c r="Z1550" s="52"/>
      <c r="AA1550" s="52"/>
      <c r="AB1550" s="52"/>
      <c r="AC1550" s="52"/>
      <c r="AD1550" s="52"/>
      <c r="AE1550" s="52"/>
      <c r="AF1550" s="52"/>
      <c r="AG1550" s="52"/>
      <c r="AH1550" s="52"/>
      <c r="AI1550" s="52"/>
      <c r="AJ1550" s="52"/>
      <c r="AK1550" s="52"/>
      <c r="AL1550" s="52"/>
      <c r="AM1550" s="52"/>
      <c r="AN1550" s="52"/>
      <c r="AO1550" s="52"/>
      <c r="AP1550" s="52"/>
      <c r="AQ1550" s="52"/>
      <c r="AR1550" s="52"/>
      <c r="AS1550" s="52"/>
      <c r="AT1550" s="52"/>
      <c r="AU1550" s="52"/>
      <c r="AV1550" s="52"/>
      <c r="AW1550" s="52"/>
    </row>
    <row r="1551" spans="1:49" x14ac:dyDescent="0.2">
      <c r="A1551" s="52"/>
      <c r="B1551" s="52"/>
      <c r="C1551" s="52"/>
      <c r="D1551" s="52"/>
      <c r="E1551" s="52"/>
      <c r="F1551" s="52"/>
      <c r="G1551" s="52"/>
      <c r="H1551" s="52"/>
      <c r="I1551" s="52"/>
      <c r="J1551" s="52"/>
      <c r="K1551" s="52"/>
      <c r="L1551" s="52"/>
      <c r="M1551" s="52"/>
      <c r="N1551" s="52"/>
      <c r="O1551" s="52"/>
      <c r="P1551" s="52"/>
      <c r="Q1551" s="52"/>
      <c r="R1551" s="52"/>
      <c r="S1551" s="52"/>
      <c r="T1551" s="52"/>
      <c r="U1551" s="52"/>
      <c r="V1551" s="52"/>
      <c r="W1551" s="52"/>
      <c r="X1551" s="52"/>
      <c r="Y1551" s="52"/>
      <c r="Z1551" s="52"/>
      <c r="AA1551" s="52"/>
      <c r="AB1551" s="52"/>
      <c r="AC1551" s="52"/>
      <c r="AD1551" s="52"/>
      <c r="AE1551" s="52"/>
      <c r="AF1551" s="52"/>
      <c r="AG1551" s="52"/>
      <c r="AH1551" s="52"/>
      <c r="AI1551" s="52"/>
      <c r="AJ1551" s="52"/>
      <c r="AK1551" s="52"/>
      <c r="AL1551" s="52"/>
      <c r="AM1551" s="52"/>
      <c r="AN1551" s="52"/>
      <c r="AO1551" s="52"/>
      <c r="AP1551" s="52"/>
      <c r="AQ1551" s="52"/>
      <c r="AR1551" s="52"/>
      <c r="AS1551" s="52"/>
      <c r="AT1551" s="52"/>
      <c r="AU1551" s="52"/>
      <c r="AV1551" s="52"/>
      <c r="AW1551" s="52"/>
    </row>
    <row r="1552" spans="1:49" x14ac:dyDescent="0.2">
      <c r="A1552" s="52"/>
      <c r="B1552" s="52"/>
      <c r="C1552" s="52"/>
      <c r="D1552" s="52"/>
      <c r="E1552" s="52"/>
      <c r="F1552" s="52"/>
      <c r="G1552" s="52"/>
      <c r="H1552" s="52"/>
      <c r="I1552" s="52"/>
      <c r="J1552" s="52"/>
      <c r="K1552" s="52"/>
      <c r="L1552" s="52"/>
      <c r="M1552" s="52"/>
      <c r="N1552" s="52"/>
      <c r="O1552" s="52"/>
      <c r="P1552" s="52"/>
      <c r="Q1552" s="52"/>
      <c r="R1552" s="52"/>
      <c r="S1552" s="52"/>
      <c r="T1552" s="52"/>
      <c r="U1552" s="52"/>
      <c r="V1552" s="52"/>
      <c r="W1552" s="52"/>
      <c r="X1552" s="52"/>
      <c r="Y1552" s="52"/>
      <c r="Z1552" s="52"/>
      <c r="AA1552" s="52"/>
      <c r="AB1552" s="52"/>
      <c r="AC1552" s="52"/>
      <c r="AD1552" s="52"/>
      <c r="AE1552" s="52"/>
      <c r="AF1552" s="52"/>
      <c r="AG1552" s="52"/>
      <c r="AH1552" s="52"/>
      <c r="AI1552" s="52"/>
      <c r="AJ1552" s="52"/>
      <c r="AK1552" s="52"/>
      <c r="AL1552" s="52"/>
      <c r="AM1552" s="52"/>
      <c r="AN1552" s="52"/>
      <c r="AO1552" s="52"/>
      <c r="AP1552" s="52"/>
      <c r="AQ1552" s="52"/>
      <c r="AR1552" s="52"/>
      <c r="AS1552" s="52"/>
      <c r="AT1552" s="52"/>
      <c r="AU1552" s="52"/>
      <c r="AV1552" s="52"/>
      <c r="AW1552" s="52"/>
    </row>
    <row r="1553" spans="1:49" x14ac:dyDescent="0.2">
      <c r="A1553" s="52"/>
      <c r="B1553" s="52"/>
      <c r="C1553" s="52"/>
      <c r="D1553" s="52"/>
      <c r="E1553" s="52"/>
      <c r="F1553" s="52"/>
      <c r="G1553" s="52"/>
      <c r="H1553" s="52"/>
      <c r="I1553" s="52"/>
      <c r="J1553" s="52"/>
      <c r="K1553" s="52"/>
      <c r="L1553" s="52"/>
      <c r="M1553" s="52"/>
      <c r="N1553" s="52"/>
      <c r="O1553" s="52"/>
      <c r="P1553" s="52"/>
      <c r="Q1553" s="52"/>
      <c r="R1553" s="52"/>
      <c r="S1553" s="52"/>
      <c r="T1553" s="52"/>
      <c r="U1553" s="52"/>
      <c r="V1553" s="52"/>
      <c r="W1553" s="52"/>
      <c r="X1553" s="52"/>
      <c r="Y1553" s="52"/>
      <c r="Z1553" s="52"/>
      <c r="AA1553" s="52"/>
      <c r="AB1553" s="52"/>
      <c r="AC1553" s="52"/>
      <c r="AD1553" s="52"/>
      <c r="AE1553" s="52"/>
      <c r="AF1553" s="52"/>
      <c r="AG1553" s="52"/>
      <c r="AH1553" s="52"/>
      <c r="AI1553" s="52"/>
      <c r="AJ1553" s="52"/>
      <c r="AK1553" s="52"/>
      <c r="AL1553" s="52"/>
      <c r="AM1553" s="52"/>
      <c r="AN1553" s="52"/>
      <c r="AO1553" s="52"/>
      <c r="AP1553" s="52"/>
      <c r="AQ1553" s="52"/>
      <c r="AR1553" s="52"/>
      <c r="AS1553" s="52"/>
      <c r="AT1553" s="52"/>
      <c r="AU1553" s="52"/>
      <c r="AV1553" s="52"/>
      <c r="AW1553" s="52"/>
    </row>
    <row r="1554" spans="1:49" x14ac:dyDescent="0.2">
      <c r="A1554" s="52"/>
      <c r="B1554" s="52"/>
      <c r="C1554" s="52"/>
      <c r="D1554" s="52"/>
      <c r="E1554" s="52"/>
      <c r="F1554" s="52"/>
      <c r="G1554" s="52"/>
      <c r="H1554" s="52"/>
      <c r="I1554" s="52"/>
      <c r="J1554" s="52"/>
      <c r="K1554" s="52"/>
      <c r="L1554" s="52"/>
      <c r="M1554" s="52"/>
      <c r="N1554" s="52"/>
      <c r="O1554" s="52"/>
      <c r="P1554" s="52"/>
      <c r="Q1554" s="52"/>
      <c r="R1554" s="52"/>
      <c r="S1554" s="52"/>
      <c r="T1554" s="52"/>
      <c r="U1554" s="52"/>
      <c r="V1554" s="52"/>
      <c r="W1554" s="52"/>
      <c r="X1554" s="52"/>
      <c r="Y1554" s="52"/>
      <c r="Z1554" s="52"/>
      <c r="AA1554" s="52"/>
      <c r="AB1554" s="52"/>
      <c r="AC1554" s="52"/>
      <c r="AD1554" s="52"/>
      <c r="AE1554" s="52"/>
      <c r="AF1554" s="52"/>
      <c r="AG1554" s="52"/>
      <c r="AH1554" s="52"/>
      <c r="AI1554" s="52"/>
      <c r="AJ1554" s="52"/>
      <c r="AK1554" s="52"/>
      <c r="AL1554" s="52"/>
      <c r="AM1554" s="52"/>
      <c r="AN1554" s="52"/>
      <c r="AO1554" s="52"/>
      <c r="AP1554" s="52"/>
      <c r="AQ1554" s="52"/>
      <c r="AR1554" s="52"/>
      <c r="AS1554" s="52"/>
      <c r="AT1554" s="52"/>
      <c r="AU1554" s="52"/>
      <c r="AV1554" s="52"/>
      <c r="AW1554" s="52"/>
    </row>
    <row r="1555" spans="1:49" x14ac:dyDescent="0.2">
      <c r="A1555" s="52"/>
      <c r="B1555" s="52"/>
      <c r="C1555" s="52"/>
      <c r="D1555" s="52"/>
      <c r="E1555" s="52"/>
      <c r="F1555" s="52"/>
      <c r="G1555" s="52"/>
      <c r="H1555" s="52"/>
      <c r="I1555" s="52"/>
      <c r="J1555" s="52"/>
      <c r="K1555" s="52"/>
      <c r="L1555" s="52"/>
      <c r="M1555" s="52"/>
      <c r="N1555" s="52"/>
      <c r="O1555" s="52"/>
      <c r="P1555" s="52"/>
      <c r="Q1555" s="52"/>
      <c r="R1555" s="52"/>
      <c r="S1555" s="52"/>
      <c r="T1555" s="52"/>
      <c r="U1555" s="52"/>
      <c r="V1555" s="52"/>
      <c r="W1555" s="52"/>
      <c r="X1555" s="52"/>
      <c r="Y1555" s="52"/>
      <c r="Z1555" s="52"/>
      <c r="AA1555" s="52"/>
      <c r="AB1555" s="52"/>
      <c r="AC1555" s="52"/>
      <c r="AD1555" s="52"/>
      <c r="AE1555" s="52"/>
      <c r="AF1555" s="52"/>
      <c r="AG1555" s="52"/>
      <c r="AH1555" s="52"/>
      <c r="AI1555" s="52"/>
      <c r="AJ1555" s="52"/>
      <c r="AK1555" s="52"/>
      <c r="AL1555" s="52"/>
      <c r="AM1555" s="52"/>
      <c r="AN1555" s="52"/>
      <c r="AO1555" s="52"/>
      <c r="AP1555" s="52"/>
      <c r="AQ1555" s="52"/>
      <c r="AR1555" s="52"/>
      <c r="AS1555" s="52"/>
      <c r="AT1555" s="52"/>
      <c r="AU1555" s="52"/>
      <c r="AV1555" s="52"/>
      <c r="AW1555" s="52"/>
    </row>
    <row r="1556" spans="1:49" x14ac:dyDescent="0.2">
      <c r="A1556" s="52"/>
      <c r="B1556" s="52"/>
      <c r="C1556" s="52"/>
      <c r="D1556" s="52"/>
      <c r="E1556" s="52"/>
      <c r="F1556" s="52"/>
      <c r="G1556" s="52"/>
      <c r="H1556" s="52"/>
      <c r="I1556" s="52"/>
      <c r="J1556" s="52"/>
      <c r="K1556" s="52"/>
      <c r="L1556" s="52"/>
      <c r="M1556" s="52"/>
      <c r="N1556" s="52"/>
      <c r="O1556" s="52"/>
      <c r="P1556" s="52"/>
      <c r="Q1556" s="52"/>
      <c r="R1556" s="52"/>
      <c r="S1556" s="52"/>
      <c r="T1556" s="52"/>
      <c r="U1556" s="52"/>
      <c r="V1556" s="52"/>
      <c r="W1556" s="52"/>
      <c r="X1556" s="52"/>
      <c r="Y1556" s="52"/>
      <c r="Z1556" s="52"/>
      <c r="AA1556" s="52"/>
      <c r="AB1556" s="52"/>
      <c r="AC1556" s="52"/>
      <c r="AD1556" s="52"/>
      <c r="AE1556" s="52"/>
      <c r="AF1556" s="52"/>
      <c r="AG1556" s="52"/>
      <c r="AH1556" s="52"/>
      <c r="AI1556" s="52"/>
      <c r="AJ1556" s="52"/>
      <c r="AK1556" s="52"/>
      <c r="AL1556" s="52"/>
      <c r="AM1556" s="52"/>
      <c r="AN1556" s="52"/>
      <c r="AO1556" s="52"/>
      <c r="AP1556" s="52"/>
      <c r="AQ1556" s="52"/>
      <c r="AR1556" s="52"/>
      <c r="AS1556" s="52"/>
      <c r="AT1556" s="52"/>
      <c r="AU1556" s="52"/>
      <c r="AV1556" s="52"/>
      <c r="AW1556" s="52"/>
    </row>
    <row r="1557" spans="1:49" x14ac:dyDescent="0.2">
      <c r="A1557" s="52"/>
      <c r="B1557" s="52"/>
      <c r="C1557" s="52"/>
      <c r="D1557" s="52"/>
      <c r="E1557" s="52"/>
      <c r="F1557" s="52"/>
      <c r="G1557" s="52"/>
      <c r="H1557" s="52"/>
      <c r="I1557" s="52"/>
      <c r="J1557" s="52"/>
      <c r="K1557" s="52"/>
      <c r="L1557" s="52"/>
      <c r="M1557" s="52"/>
      <c r="N1557" s="52"/>
      <c r="O1557" s="52"/>
      <c r="P1557" s="52"/>
      <c r="Q1557" s="52"/>
      <c r="R1557" s="52"/>
      <c r="S1557" s="52"/>
      <c r="T1557" s="52"/>
      <c r="U1557" s="52"/>
      <c r="V1557" s="52"/>
      <c r="W1557" s="52"/>
      <c r="X1557" s="52"/>
      <c r="Y1557" s="52"/>
      <c r="Z1557" s="52"/>
      <c r="AA1557" s="52"/>
      <c r="AB1557" s="52"/>
      <c r="AC1557" s="52"/>
      <c r="AD1557" s="52"/>
      <c r="AE1557" s="52"/>
      <c r="AF1557" s="52"/>
      <c r="AG1557" s="52"/>
      <c r="AH1557" s="52"/>
      <c r="AI1557" s="52"/>
      <c r="AJ1557" s="52"/>
      <c r="AK1557" s="52"/>
      <c r="AL1557" s="52"/>
      <c r="AM1557" s="52"/>
      <c r="AN1557" s="52"/>
      <c r="AO1557" s="52"/>
      <c r="AP1557" s="52"/>
      <c r="AQ1557" s="52"/>
      <c r="AR1557" s="52"/>
      <c r="AS1557" s="52"/>
      <c r="AT1557" s="52"/>
      <c r="AU1557" s="52"/>
      <c r="AV1557" s="52"/>
      <c r="AW1557" s="52"/>
    </row>
    <row r="1558" spans="1:49" x14ac:dyDescent="0.2">
      <c r="A1558" s="52"/>
      <c r="B1558" s="52"/>
      <c r="C1558" s="52"/>
      <c r="D1558" s="52"/>
      <c r="E1558" s="52"/>
      <c r="F1558" s="52"/>
      <c r="G1558" s="52"/>
      <c r="H1558" s="52"/>
      <c r="I1558" s="52"/>
      <c r="J1558" s="52"/>
      <c r="K1558" s="52"/>
      <c r="L1558" s="52"/>
      <c r="M1558" s="52"/>
      <c r="N1558" s="52"/>
      <c r="O1558" s="52"/>
      <c r="P1558" s="52"/>
      <c r="Q1558" s="52"/>
      <c r="R1558" s="52"/>
      <c r="S1558" s="52"/>
      <c r="T1558" s="52"/>
      <c r="U1558" s="52"/>
      <c r="V1558" s="52"/>
      <c r="W1558" s="52"/>
      <c r="X1558" s="52"/>
      <c r="Y1558" s="52"/>
      <c r="Z1558" s="52"/>
      <c r="AA1558" s="52"/>
      <c r="AB1558" s="52"/>
      <c r="AC1558" s="52"/>
      <c r="AD1558" s="52"/>
      <c r="AE1558" s="52"/>
      <c r="AF1558" s="52"/>
      <c r="AG1558" s="52"/>
      <c r="AH1558" s="52"/>
      <c r="AI1558" s="52"/>
      <c r="AJ1558" s="52"/>
      <c r="AK1558" s="52"/>
      <c r="AL1558" s="52"/>
      <c r="AM1558" s="52"/>
      <c r="AN1558" s="52"/>
      <c r="AO1558" s="52"/>
      <c r="AP1558" s="52"/>
      <c r="AQ1558" s="52"/>
      <c r="AR1558" s="52"/>
      <c r="AS1558" s="52"/>
      <c r="AT1558" s="52"/>
      <c r="AU1558" s="52"/>
      <c r="AV1558" s="52"/>
      <c r="AW1558" s="52"/>
    </row>
    <row r="1559" spans="1:49" x14ac:dyDescent="0.2">
      <c r="A1559" s="52"/>
      <c r="B1559" s="52"/>
      <c r="C1559" s="52"/>
      <c r="D1559" s="52"/>
      <c r="E1559" s="52"/>
      <c r="F1559" s="52"/>
      <c r="G1559" s="52"/>
      <c r="H1559" s="52"/>
      <c r="I1559" s="52"/>
      <c r="J1559" s="52"/>
      <c r="K1559" s="52"/>
      <c r="L1559" s="52"/>
      <c r="M1559" s="52"/>
      <c r="N1559" s="52"/>
      <c r="O1559" s="52"/>
      <c r="P1559" s="52"/>
      <c r="Q1559" s="52"/>
      <c r="R1559" s="52"/>
      <c r="S1559" s="52"/>
      <c r="T1559" s="52"/>
      <c r="U1559" s="52"/>
      <c r="V1559" s="52"/>
      <c r="W1559" s="52"/>
      <c r="X1559" s="52"/>
      <c r="Y1559" s="52"/>
      <c r="Z1559" s="52"/>
      <c r="AA1559" s="52"/>
      <c r="AB1559" s="52"/>
      <c r="AC1559" s="52"/>
      <c r="AD1559" s="52"/>
      <c r="AE1559" s="52"/>
      <c r="AF1559" s="52"/>
      <c r="AG1559" s="52"/>
      <c r="AH1559" s="52"/>
      <c r="AI1559" s="52"/>
      <c r="AJ1559" s="52"/>
      <c r="AK1559" s="52"/>
      <c r="AL1559" s="52"/>
      <c r="AM1559" s="52"/>
      <c r="AN1559" s="52"/>
      <c r="AO1559" s="52"/>
      <c r="AP1559" s="52"/>
      <c r="AQ1559" s="52"/>
      <c r="AR1559" s="52"/>
      <c r="AS1559" s="52"/>
      <c r="AT1559" s="52"/>
      <c r="AU1559" s="52"/>
      <c r="AV1559" s="52"/>
      <c r="AW1559" s="52"/>
    </row>
    <row r="1560" spans="1:49" x14ac:dyDescent="0.2">
      <c r="A1560" s="52"/>
      <c r="B1560" s="52"/>
      <c r="C1560" s="52"/>
      <c r="D1560" s="52"/>
      <c r="E1560" s="52"/>
      <c r="F1560" s="52"/>
      <c r="G1560" s="52"/>
      <c r="H1560" s="52"/>
      <c r="I1560" s="52"/>
      <c r="J1560" s="52"/>
      <c r="K1560" s="52"/>
      <c r="L1560" s="52"/>
      <c r="M1560" s="52"/>
      <c r="N1560" s="52"/>
      <c r="O1560" s="52"/>
      <c r="P1560" s="52"/>
      <c r="Q1560" s="52"/>
      <c r="R1560" s="52"/>
      <c r="S1560" s="52"/>
      <c r="T1560" s="52"/>
      <c r="U1560" s="52"/>
      <c r="V1560" s="52"/>
      <c r="W1560" s="52"/>
      <c r="X1560" s="52"/>
      <c r="Y1560" s="52"/>
      <c r="Z1560" s="52"/>
      <c r="AA1560" s="52"/>
      <c r="AB1560" s="52"/>
      <c r="AC1560" s="52"/>
      <c r="AD1560" s="52"/>
      <c r="AE1560" s="52"/>
      <c r="AF1560" s="52"/>
      <c r="AG1560" s="52"/>
      <c r="AH1560" s="52"/>
      <c r="AI1560" s="52"/>
      <c r="AJ1560" s="52"/>
      <c r="AK1560" s="52"/>
      <c r="AL1560" s="52"/>
      <c r="AM1560" s="52"/>
      <c r="AN1560" s="52"/>
      <c r="AO1560" s="52"/>
      <c r="AP1560" s="52"/>
      <c r="AQ1560" s="52"/>
      <c r="AR1560" s="52"/>
      <c r="AS1560" s="52"/>
      <c r="AT1560" s="52"/>
      <c r="AU1560" s="52"/>
      <c r="AV1560" s="52"/>
      <c r="AW1560" s="52"/>
    </row>
    <row r="1561" spans="1:49" x14ac:dyDescent="0.2">
      <c r="A1561" s="52"/>
      <c r="B1561" s="52"/>
      <c r="C1561" s="52"/>
      <c r="D1561" s="52"/>
      <c r="E1561" s="52"/>
      <c r="F1561" s="52"/>
      <c r="G1561" s="52"/>
      <c r="H1561" s="52"/>
      <c r="I1561" s="52"/>
      <c r="J1561" s="52"/>
      <c r="K1561" s="52"/>
      <c r="L1561" s="52"/>
      <c r="M1561" s="52"/>
      <c r="N1561" s="52"/>
      <c r="O1561" s="52"/>
      <c r="P1561" s="52"/>
      <c r="Q1561" s="52"/>
      <c r="R1561" s="52"/>
      <c r="S1561" s="52"/>
      <c r="T1561" s="52"/>
      <c r="U1561" s="52"/>
      <c r="V1561" s="52"/>
      <c r="W1561" s="52"/>
      <c r="X1561" s="52"/>
      <c r="Y1561" s="52"/>
      <c r="Z1561" s="52"/>
      <c r="AA1561" s="52"/>
      <c r="AB1561" s="52"/>
      <c r="AC1561" s="52"/>
      <c r="AD1561" s="52"/>
      <c r="AE1561" s="52"/>
      <c r="AF1561" s="52"/>
      <c r="AG1561" s="52"/>
      <c r="AH1561" s="52"/>
      <c r="AI1561" s="52"/>
      <c r="AJ1561" s="52"/>
      <c r="AK1561" s="52"/>
      <c r="AL1561" s="52"/>
      <c r="AM1561" s="52"/>
      <c r="AN1561" s="52"/>
      <c r="AO1561" s="52"/>
      <c r="AP1561" s="52"/>
      <c r="AQ1561" s="52"/>
      <c r="AR1561" s="52"/>
      <c r="AS1561" s="52"/>
      <c r="AT1561" s="52"/>
      <c r="AU1561" s="52"/>
      <c r="AV1561" s="52"/>
      <c r="AW1561" s="52"/>
    </row>
    <row r="1562" spans="1:49" x14ac:dyDescent="0.2">
      <c r="A1562" s="52"/>
      <c r="B1562" s="52"/>
      <c r="C1562" s="52"/>
      <c r="D1562" s="52"/>
      <c r="E1562" s="52"/>
      <c r="F1562" s="52"/>
      <c r="G1562" s="52"/>
      <c r="H1562" s="52"/>
      <c r="I1562" s="52"/>
      <c r="J1562" s="52"/>
      <c r="K1562" s="52"/>
      <c r="L1562" s="52"/>
      <c r="M1562" s="52"/>
      <c r="N1562" s="52"/>
      <c r="O1562" s="52"/>
      <c r="P1562" s="52"/>
      <c r="Q1562" s="52"/>
      <c r="R1562" s="52"/>
      <c r="S1562" s="52"/>
      <c r="T1562" s="52"/>
      <c r="U1562" s="52"/>
      <c r="V1562" s="52"/>
      <c r="W1562" s="52"/>
      <c r="X1562" s="52"/>
      <c r="Y1562" s="52"/>
      <c r="Z1562" s="52"/>
      <c r="AA1562" s="52"/>
      <c r="AB1562" s="52"/>
      <c r="AC1562" s="52"/>
      <c r="AD1562" s="52"/>
      <c r="AE1562" s="52"/>
      <c r="AF1562" s="52"/>
      <c r="AG1562" s="52"/>
      <c r="AH1562" s="52"/>
      <c r="AI1562" s="52"/>
      <c r="AJ1562" s="52"/>
      <c r="AK1562" s="52"/>
      <c r="AL1562" s="52"/>
      <c r="AM1562" s="52"/>
      <c r="AN1562" s="52"/>
      <c r="AO1562" s="52"/>
      <c r="AP1562" s="52"/>
      <c r="AQ1562" s="52"/>
      <c r="AR1562" s="52"/>
      <c r="AS1562" s="52"/>
      <c r="AT1562" s="52"/>
      <c r="AU1562" s="52"/>
      <c r="AV1562" s="52"/>
      <c r="AW1562" s="52"/>
    </row>
    <row r="1563" spans="1:49" x14ac:dyDescent="0.2">
      <c r="A1563" s="52"/>
      <c r="B1563" s="52"/>
      <c r="C1563" s="52"/>
      <c r="D1563" s="52"/>
      <c r="E1563" s="52"/>
      <c r="F1563" s="52"/>
      <c r="G1563" s="52"/>
      <c r="H1563" s="52"/>
      <c r="I1563" s="52"/>
      <c r="J1563" s="52"/>
      <c r="K1563" s="52"/>
      <c r="L1563" s="52"/>
      <c r="M1563" s="52"/>
      <c r="N1563" s="52"/>
      <c r="O1563" s="52"/>
      <c r="P1563" s="52"/>
      <c r="Q1563" s="52"/>
      <c r="R1563" s="52"/>
      <c r="S1563" s="52"/>
      <c r="T1563" s="52"/>
      <c r="U1563" s="52"/>
      <c r="V1563" s="52"/>
      <c r="W1563" s="52"/>
      <c r="X1563" s="52"/>
      <c r="Y1563" s="52"/>
      <c r="Z1563" s="52"/>
      <c r="AA1563" s="52"/>
      <c r="AB1563" s="52"/>
      <c r="AC1563" s="52"/>
      <c r="AD1563" s="52"/>
      <c r="AE1563" s="52"/>
      <c r="AF1563" s="52"/>
      <c r="AG1563" s="52"/>
      <c r="AH1563" s="52"/>
      <c r="AI1563" s="52"/>
      <c r="AJ1563" s="52"/>
      <c r="AK1563" s="52"/>
      <c r="AL1563" s="52"/>
      <c r="AM1563" s="52"/>
      <c r="AN1563" s="52"/>
      <c r="AO1563" s="52"/>
      <c r="AP1563" s="52"/>
      <c r="AQ1563" s="52"/>
      <c r="AR1563" s="52"/>
      <c r="AS1563" s="52"/>
      <c r="AT1563" s="52"/>
      <c r="AU1563" s="52"/>
      <c r="AV1563" s="52"/>
      <c r="AW1563" s="52"/>
    </row>
    <row r="1564" spans="1:49" x14ac:dyDescent="0.2">
      <c r="A1564" s="52"/>
      <c r="B1564" s="52"/>
      <c r="C1564" s="52"/>
      <c r="D1564" s="52"/>
      <c r="E1564" s="52"/>
      <c r="F1564" s="52"/>
      <c r="G1564" s="52"/>
      <c r="H1564" s="52"/>
      <c r="I1564" s="52"/>
      <c r="J1564" s="52"/>
      <c r="K1564" s="52"/>
      <c r="L1564" s="52"/>
      <c r="M1564" s="52"/>
      <c r="N1564" s="52"/>
      <c r="O1564" s="52"/>
      <c r="P1564" s="52"/>
      <c r="Q1564" s="52"/>
      <c r="R1564" s="52"/>
      <c r="S1564" s="52"/>
      <c r="T1564" s="52"/>
      <c r="U1564" s="52"/>
      <c r="V1564" s="52"/>
      <c r="W1564" s="52"/>
      <c r="X1564" s="52"/>
      <c r="Y1564" s="52"/>
      <c r="Z1564" s="52"/>
      <c r="AA1564" s="52"/>
      <c r="AB1564" s="52"/>
      <c r="AC1564" s="52"/>
      <c r="AD1564" s="52"/>
      <c r="AE1564" s="52"/>
      <c r="AF1564" s="52"/>
      <c r="AG1564" s="52"/>
      <c r="AH1564" s="52"/>
      <c r="AI1564" s="52"/>
      <c r="AJ1564" s="52"/>
      <c r="AK1564" s="52"/>
      <c r="AL1564" s="52"/>
      <c r="AM1564" s="52"/>
      <c r="AN1564" s="52"/>
      <c r="AO1564" s="52"/>
      <c r="AP1564" s="52"/>
      <c r="AQ1564" s="52"/>
      <c r="AR1564" s="52"/>
      <c r="AS1564" s="52"/>
      <c r="AT1564" s="52"/>
      <c r="AU1564" s="52"/>
      <c r="AV1564" s="52"/>
      <c r="AW1564" s="52"/>
    </row>
    <row r="1565" spans="1:49" x14ac:dyDescent="0.2">
      <c r="A1565" s="52"/>
      <c r="B1565" s="52"/>
      <c r="C1565" s="52"/>
      <c r="D1565" s="52"/>
      <c r="E1565" s="52"/>
      <c r="F1565" s="52"/>
      <c r="G1565" s="52"/>
      <c r="H1565" s="52"/>
      <c r="I1565" s="52"/>
      <c r="J1565" s="52"/>
      <c r="K1565" s="52"/>
      <c r="L1565" s="52"/>
      <c r="M1565" s="52"/>
      <c r="N1565" s="52"/>
      <c r="O1565" s="52"/>
      <c r="P1565" s="52"/>
      <c r="Q1565" s="52"/>
      <c r="R1565" s="52"/>
      <c r="S1565" s="52"/>
      <c r="T1565" s="52"/>
      <c r="U1565" s="52"/>
      <c r="V1565" s="52"/>
      <c r="W1565" s="52"/>
      <c r="X1565" s="52"/>
      <c r="Y1565" s="52"/>
      <c r="Z1565" s="52"/>
      <c r="AA1565" s="52"/>
      <c r="AB1565" s="52"/>
      <c r="AC1565" s="52"/>
      <c r="AD1565" s="52"/>
      <c r="AE1565" s="52"/>
      <c r="AF1565" s="52"/>
      <c r="AG1565" s="52"/>
      <c r="AH1565" s="52"/>
      <c r="AI1565" s="52"/>
      <c r="AJ1565" s="52"/>
      <c r="AK1565" s="52"/>
      <c r="AL1565" s="52"/>
      <c r="AM1565" s="52"/>
      <c r="AN1565" s="52"/>
      <c r="AO1565" s="52"/>
      <c r="AP1565" s="52"/>
      <c r="AQ1565" s="52"/>
      <c r="AR1565" s="52"/>
      <c r="AS1565" s="52"/>
      <c r="AT1565" s="52"/>
      <c r="AU1565" s="52"/>
      <c r="AV1565" s="52"/>
      <c r="AW1565" s="52"/>
    </row>
    <row r="1566" spans="1:49" x14ac:dyDescent="0.2">
      <c r="A1566" s="52"/>
      <c r="B1566" s="52"/>
      <c r="C1566" s="52"/>
      <c r="D1566" s="52"/>
      <c r="E1566" s="52"/>
      <c r="F1566" s="52"/>
      <c r="G1566" s="52"/>
      <c r="H1566" s="52"/>
      <c r="I1566" s="52"/>
      <c r="J1566" s="52"/>
      <c r="K1566" s="52"/>
      <c r="L1566" s="52"/>
      <c r="M1566" s="52"/>
      <c r="N1566" s="52"/>
      <c r="O1566" s="52"/>
      <c r="P1566" s="52"/>
      <c r="Q1566" s="52"/>
      <c r="R1566" s="52"/>
      <c r="S1566" s="52"/>
      <c r="T1566" s="52"/>
      <c r="U1566" s="52"/>
      <c r="V1566" s="52"/>
      <c r="W1566" s="52"/>
      <c r="X1566" s="52"/>
      <c r="Y1566" s="52"/>
      <c r="Z1566" s="52"/>
      <c r="AA1566" s="52"/>
      <c r="AB1566" s="52"/>
      <c r="AC1566" s="52"/>
      <c r="AD1566" s="52"/>
      <c r="AE1566" s="52"/>
      <c r="AF1566" s="52"/>
      <c r="AG1566" s="52"/>
      <c r="AH1566" s="52"/>
      <c r="AI1566" s="52"/>
      <c r="AJ1566" s="52"/>
      <c r="AK1566" s="52"/>
      <c r="AL1566" s="52"/>
      <c r="AM1566" s="52"/>
      <c r="AN1566" s="52"/>
      <c r="AO1566" s="52"/>
      <c r="AP1566" s="52"/>
      <c r="AQ1566" s="52"/>
      <c r="AR1566" s="52"/>
      <c r="AS1566" s="52"/>
      <c r="AT1566" s="52"/>
      <c r="AU1566" s="52"/>
      <c r="AV1566" s="52"/>
      <c r="AW1566" s="52"/>
    </row>
    <row r="1567" spans="1:49" x14ac:dyDescent="0.2">
      <c r="A1567" s="52"/>
      <c r="B1567" s="52"/>
      <c r="C1567" s="52"/>
      <c r="D1567" s="52"/>
      <c r="E1567" s="52"/>
      <c r="F1567" s="52"/>
      <c r="G1567" s="52"/>
      <c r="H1567" s="52"/>
      <c r="I1567" s="52"/>
      <c r="J1567" s="52"/>
      <c r="K1567" s="52"/>
      <c r="L1567" s="52"/>
      <c r="M1567" s="52"/>
      <c r="N1567" s="52"/>
      <c r="O1567" s="52"/>
      <c r="P1567" s="52"/>
      <c r="Q1567" s="52"/>
      <c r="R1567" s="52"/>
      <c r="S1567" s="52"/>
      <c r="T1567" s="52"/>
      <c r="U1567" s="52"/>
      <c r="V1567" s="52"/>
      <c r="W1567" s="52"/>
      <c r="X1567" s="52"/>
      <c r="Y1567" s="52"/>
      <c r="Z1567" s="52"/>
      <c r="AA1567" s="52"/>
      <c r="AB1567" s="52"/>
      <c r="AC1567" s="52"/>
      <c r="AD1567" s="52"/>
      <c r="AE1567" s="52"/>
      <c r="AF1567" s="52"/>
      <c r="AG1567" s="52"/>
      <c r="AH1567" s="52"/>
      <c r="AI1567" s="52"/>
      <c r="AJ1567" s="52"/>
      <c r="AK1567" s="52"/>
      <c r="AL1567" s="52"/>
      <c r="AM1567" s="52"/>
      <c r="AN1567" s="52"/>
      <c r="AO1567" s="52"/>
      <c r="AP1567" s="52"/>
      <c r="AQ1567" s="52"/>
      <c r="AR1567" s="52"/>
      <c r="AS1567" s="52"/>
      <c r="AT1567" s="52"/>
      <c r="AU1567" s="52"/>
      <c r="AV1567" s="52"/>
      <c r="AW1567" s="52"/>
    </row>
    <row r="1568" spans="1:49" x14ac:dyDescent="0.2">
      <c r="A1568" s="52"/>
      <c r="B1568" s="52"/>
      <c r="C1568" s="52"/>
      <c r="D1568" s="52"/>
      <c r="E1568" s="52"/>
      <c r="F1568" s="52"/>
      <c r="G1568" s="52"/>
      <c r="H1568" s="52"/>
      <c r="I1568" s="52"/>
      <c r="J1568" s="52"/>
      <c r="K1568" s="52"/>
      <c r="L1568" s="52"/>
      <c r="M1568" s="52"/>
      <c r="N1568" s="52"/>
      <c r="O1568" s="52"/>
      <c r="P1568" s="52"/>
      <c r="Q1568" s="52"/>
      <c r="R1568" s="52"/>
      <c r="S1568" s="52"/>
      <c r="T1568" s="52"/>
      <c r="U1568" s="52"/>
      <c r="V1568" s="52"/>
      <c r="W1568" s="52"/>
      <c r="X1568" s="52"/>
      <c r="Y1568" s="52"/>
      <c r="Z1568" s="52"/>
      <c r="AA1568" s="52"/>
      <c r="AB1568" s="52"/>
      <c r="AC1568" s="52"/>
      <c r="AD1568" s="52"/>
      <c r="AE1568" s="52"/>
      <c r="AF1568" s="52"/>
      <c r="AG1568" s="52"/>
      <c r="AH1568" s="52"/>
      <c r="AI1568" s="52"/>
      <c r="AJ1568" s="52"/>
      <c r="AK1568" s="52"/>
      <c r="AL1568" s="52"/>
      <c r="AM1568" s="52"/>
      <c r="AN1568" s="52"/>
      <c r="AO1568" s="52"/>
      <c r="AP1568" s="52"/>
      <c r="AQ1568" s="52"/>
      <c r="AR1568" s="52"/>
      <c r="AS1568" s="52"/>
      <c r="AT1568" s="52"/>
      <c r="AU1568" s="52"/>
      <c r="AV1568" s="52"/>
      <c r="AW1568" s="52"/>
    </row>
    <row r="1569" spans="1:49" x14ac:dyDescent="0.2">
      <c r="A1569" s="52"/>
      <c r="B1569" s="52"/>
      <c r="C1569" s="52"/>
      <c r="D1569" s="52"/>
      <c r="E1569" s="52"/>
      <c r="F1569" s="52"/>
      <c r="G1569" s="52"/>
      <c r="H1569" s="52"/>
      <c r="I1569" s="52"/>
      <c r="J1569" s="52"/>
      <c r="K1569" s="52"/>
      <c r="L1569" s="52"/>
      <c r="M1569" s="52"/>
      <c r="N1569" s="52"/>
      <c r="O1569" s="52"/>
      <c r="P1569" s="52"/>
      <c r="Q1569" s="52"/>
      <c r="R1569" s="52"/>
      <c r="S1569" s="52"/>
      <c r="T1569" s="52"/>
      <c r="U1569" s="52"/>
      <c r="V1569" s="52"/>
      <c r="W1569" s="52"/>
      <c r="X1569" s="52"/>
      <c r="Y1569" s="52"/>
      <c r="Z1569" s="52"/>
      <c r="AA1569" s="52"/>
      <c r="AB1569" s="52"/>
      <c r="AC1569" s="52"/>
      <c r="AD1569" s="52"/>
      <c r="AE1569" s="52"/>
      <c r="AF1569" s="52"/>
      <c r="AG1569" s="52"/>
      <c r="AH1569" s="52"/>
      <c r="AI1569" s="52"/>
      <c r="AJ1569" s="52"/>
      <c r="AK1569" s="52"/>
      <c r="AL1569" s="52"/>
      <c r="AM1569" s="52"/>
      <c r="AN1569" s="52"/>
      <c r="AO1569" s="52"/>
      <c r="AP1569" s="52"/>
      <c r="AQ1569" s="52"/>
      <c r="AR1569" s="52"/>
      <c r="AS1569" s="52"/>
      <c r="AT1569" s="52"/>
      <c r="AU1569" s="52"/>
      <c r="AV1569" s="52"/>
      <c r="AW1569" s="52"/>
    </row>
    <row r="1570" spans="1:49" x14ac:dyDescent="0.2">
      <c r="A1570" s="52"/>
      <c r="B1570" s="52"/>
      <c r="C1570" s="52"/>
      <c r="D1570" s="52"/>
      <c r="E1570" s="52"/>
      <c r="F1570" s="52"/>
      <c r="G1570" s="52"/>
      <c r="H1570" s="52"/>
      <c r="I1570" s="52"/>
      <c r="J1570" s="52"/>
      <c r="K1570" s="52"/>
      <c r="L1570" s="52"/>
      <c r="M1570" s="52"/>
      <c r="N1570" s="52"/>
      <c r="O1570" s="52"/>
      <c r="P1570" s="52"/>
      <c r="Q1570" s="52"/>
      <c r="R1570" s="52"/>
      <c r="S1570" s="52"/>
      <c r="T1570" s="52"/>
      <c r="U1570" s="52"/>
      <c r="V1570" s="52"/>
      <c r="W1570" s="52"/>
      <c r="X1570" s="52"/>
      <c r="Y1570" s="52"/>
      <c r="Z1570" s="52"/>
      <c r="AA1570" s="52"/>
      <c r="AB1570" s="52"/>
      <c r="AC1570" s="52"/>
      <c r="AD1570" s="52"/>
      <c r="AE1570" s="52"/>
      <c r="AF1570" s="52"/>
      <c r="AG1570" s="52"/>
      <c r="AH1570" s="52"/>
      <c r="AI1570" s="52"/>
      <c r="AJ1570" s="52"/>
      <c r="AK1570" s="52"/>
      <c r="AL1570" s="52"/>
      <c r="AM1570" s="52"/>
      <c r="AN1570" s="52"/>
      <c r="AO1570" s="52"/>
      <c r="AP1570" s="52"/>
      <c r="AQ1570" s="52"/>
      <c r="AR1570" s="52"/>
      <c r="AS1570" s="52"/>
      <c r="AT1570" s="52"/>
      <c r="AU1570" s="52"/>
      <c r="AV1570" s="52"/>
      <c r="AW1570" s="52"/>
    </row>
    <row r="1571" spans="1:49" x14ac:dyDescent="0.2">
      <c r="A1571" s="52"/>
      <c r="B1571" s="52"/>
      <c r="C1571" s="52"/>
      <c r="D1571" s="52"/>
      <c r="E1571" s="52"/>
      <c r="F1571" s="52"/>
      <c r="G1571" s="52"/>
      <c r="H1571" s="52"/>
      <c r="I1571" s="52"/>
      <c r="J1571" s="52"/>
      <c r="K1571" s="52"/>
      <c r="L1571" s="52"/>
      <c r="M1571" s="52"/>
      <c r="N1571" s="52"/>
      <c r="O1571" s="52"/>
      <c r="P1571" s="52"/>
      <c r="Q1571" s="52"/>
      <c r="R1571" s="52"/>
      <c r="S1571" s="52"/>
      <c r="T1571" s="52"/>
      <c r="U1571" s="52"/>
      <c r="V1571" s="52"/>
      <c r="W1571" s="52"/>
      <c r="X1571" s="52"/>
      <c r="Y1571" s="52"/>
      <c r="Z1571" s="52"/>
      <c r="AA1571" s="52"/>
      <c r="AB1571" s="52"/>
      <c r="AC1571" s="52"/>
      <c r="AD1571" s="52"/>
      <c r="AE1571" s="52"/>
      <c r="AF1571" s="52"/>
      <c r="AG1571" s="52"/>
      <c r="AH1571" s="52"/>
      <c r="AI1571" s="52"/>
      <c r="AJ1571" s="52"/>
      <c r="AK1571" s="52"/>
      <c r="AL1571" s="52"/>
      <c r="AM1571" s="52"/>
      <c r="AN1571" s="52"/>
      <c r="AO1571" s="52"/>
      <c r="AP1571" s="52"/>
      <c r="AQ1571" s="52"/>
      <c r="AR1571" s="52"/>
      <c r="AS1571" s="52"/>
      <c r="AT1571" s="52"/>
      <c r="AU1571" s="52"/>
      <c r="AV1571" s="52"/>
      <c r="AW1571" s="52"/>
    </row>
    <row r="1572" spans="1:49" x14ac:dyDescent="0.2">
      <c r="A1572" s="52"/>
      <c r="B1572" s="52"/>
      <c r="C1572" s="52"/>
      <c r="D1572" s="52"/>
      <c r="E1572" s="52"/>
      <c r="F1572" s="52"/>
      <c r="G1572" s="52"/>
      <c r="H1572" s="52"/>
      <c r="I1572" s="52"/>
      <c r="J1572" s="52"/>
      <c r="K1572" s="52"/>
      <c r="L1572" s="52"/>
      <c r="M1572" s="52"/>
      <c r="N1572" s="52"/>
      <c r="O1572" s="52"/>
      <c r="P1572" s="52"/>
      <c r="Q1572" s="52"/>
      <c r="R1572" s="52"/>
      <c r="S1572" s="52"/>
      <c r="T1572" s="52"/>
      <c r="U1572" s="52"/>
      <c r="V1572" s="52"/>
      <c r="W1572" s="52"/>
      <c r="X1572" s="52"/>
      <c r="Y1572" s="52"/>
      <c r="Z1572" s="52"/>
      <c r="AA1572" s="52"/>
      <c r="AB1572" s="52"/>
      <c r="AC1572" s="52"/>
      <c r="AD1572" s="52"/>
      <c r="AE1572" s="52"/>
      <c r="AF1572" s="52"/>
      <c r="AG1572" s="52"/>
      <c r="AH1572" s="52"/>
      <c r="AI1572" s="52"/>
      <c r="AJ1572" s="52"/>
      <c r="AK1572" s="52"/>
      <c r="AL1572" s="52"/>
      <c r="AM1572" s="52"/>
      <c r="AN1572" s="52"/>
      <c r="AO1572" s="52"/>
      <c r="AP1572" s="52"/>
      <c r="AQ1572" s="52"/>
      <c r="AR1572" s="52"/>
      <c r="AS1572" s="52"/>
      <c r="AT1572" s="52"/>
      <c r="AU1572" s="52"/>
      <c r="AV1572" s="52"/>
      <c r="AW1572" s="52"/>
    </row>
    <row r="1573" spans="1:49" x14ac:dyDescent="0.2">
      <c r="A1573" s="52"/>
      <c r="B1573" s="52"/>
      <c r="C1573" s="52"/>
      <c r="D1573" s="52"/>
      <c r="E1573" s="52"/>
      <c r="F1573" s="52"/>
      <c r="G1573" s="52"/>
      <c r="H1573" s="52"/>
      <c r="I1573" s="52"/>
      <c r="J1573" s="52"/>
      <c r="K1573" s="52"/>
      <c r="L1573" s="52"/>
      <c r="M1573" s="52"/>
      <c r="N1573" s="52"/>
      <c r="O1573" s="52"/>
      <c r="P1573" s="52"/>
      <c r="Q1573" s="52"/>
      <c r="R1573" s="52"/>
      <c r="S1573" s="52"/>
      <c r="T1573" s="52"/>
      <c r="U1573" s="52"/>
      <c r="V1573" s="52"/>
      <c r="W1573" s="52"/>
      <c r="X1573" s="52"/>
      <c r="Y1573" s="52"/>
      <c r="Z1573" s="52"/>
      <c r="AA1573" s="52"/>
      <c r="AB1573" s="52"/>
      <c r="AC1573" s="52"/>
      <c r="AD1573" s="52"/>
      <c r="AE1573" s="52"/>
      <c r="AF1573" s="52"/>
      <c r="AG1573" s="52"/>
      <c r="AH1573" s="52"/>
      <c r="AI1573" s="52"/>
      <c r="AJ1573" s="52"/>
      <c r="AK1573" s="52"/>
      <c r="AL1573" s="52"/>
      <c r="AM1573" s="52"/>
      <c r="AN1573" s="52"/>
      <c r="AO1573" s="52"/>
      <c r="AP1573" s="52"/>
      <c r="AQ1573" s="52"/>
      <c r="AR1573" s="52"/>
      <c r="AS1573" s="52"/>
      <c r="AT1573" s="52"/>
      <c r="AU1573" s="52"/>
      <c r="AV1573" s="52"/>
      <c r="AW1573" s="52"/>
    </row>
    <row r="1574" spans="1:49" x14ac:dyDescent="0.2">
      <c r="A1574" s="52"/>
      <c r="B1574" s="52"/>
      <c r="C1574" s="52"/>
      <c r="D1574" s="52"/>
      <c r="E1574" s="52"/>
      <c r="F1574" s="52"/>
      <c r="G1574" s="52"/>
      <c r="H1574" s="52"/>
      <c r="I1574" s="52"/>
      <c r="J1574" s="52"/>
      <c r="K1574" s="52"/>
      <c r="L1574" s="52"/>
      <c r="M1574" s="52"/>
      <c r="N1574" s="52"/>
      <c r="O1574" s="52"/>
      <c r="P1574" s="52"/>
      <c r="Q1574" s="52"/>
      <c r="R1574" s="52"/>
      <c r="S1574" s="52"/>
      <c r="T1574" s="52"/>
      <c r="U1574" s="52"/>
      <c r="V1574" s="52"/>
      <c r="W1574" s="52"/>
      <c r="X1574" s="52"/>
      <c r="Y1574" s="52"/>
      <c r="Z1574" s="52"/>
      <c r="AA1574" s="52"/>
      <c r="AB1574" s="52"/>
      <c r="AC1574" s="52"/>
      <c r="AD1574" s="52"/>
      <c r="AE1574" s="52"/>
      <c r="AF1574" s="52"/>
      <c r="AG1574" s="52"/>
      <c r="AH1574" s="52"/>
      <c r="AI1574" s="52"/>
      <c r="AJ1574" s="52"/>
      <c r="AK1574" s="52"/>
      <c r="AL1574" s="52"/>
      <c r="AM1574" s="52"/>
      <c r="AN1574" s="52"/>
      <c r="AO1574" s="52"/>
      <c r="AP1574" s="52"/>
      <c r="AQ1574" s="52"/>
      <c r="AR1574" s="52"/>
      <c r="AS1574" s="52"/>
      <c r="AT1574" s="52"/>
      <c r="AU1574" s="52"/>
      <c r="AV1574" s="52"/>
      <c r="AW1574" s="52"/>
    </row>
    <row r="1575" spans="1:49" x14ac:dyDescent="0.2">
      <c r="A1575" s="52"/>
      <c r="B1575" s="52"/>
      <c r="C1575" s="52"/>
      <c r="D1575" s="52"/>
      <c r="E1575" s="52"/>
      <c r="F1575" s="52"/>
      <c r="G1575" s="52"/>
      <c r="H1575" s="52"/>
      <c r="I1575" s="52"/>
      <c r="J1575" s="52"/>
      <c r="K1575" s="52"/>
      <c r="L1575" s="52"/>
      <c r="M1575" s="52"/>
      <c r="N1575" s="52"/>
      <c r="O1575" s="52"/>
      <c r="P1575" s="52"/>
      <c r="Q1575" s="52"/>
      <c r="R1575" s="52"/>
      <c r="S1575" s="52"/>
      <c r="T1575" s="52"/>
      <c r="U1575" s="52"/>
      <c r="V1575" s="52"/>
      <c r="W1575" s="52"/>
      <c r="X1575" s="52"/>
      <c r="Y1575" s="52"/>
      <c r="Z1575" s="52"/>
      <c r="AA1575" s="52"/>
      <c r="AB1575" s="52"/>
      <c r="AC1575" s="52"/>
      <c r="AD1575" s="52"/>
      <c r="AE1575" s="52"/>
      <c r="AF1575" s="52"/>
      <c r="AG1575" s="52"/>
      <c r="AH1575" s="52"/>
      <c r="AI1575" s="52"/>
      <c r="AJ1575" s="52"/>
      <c r="AK1575" s="52"/>
      <c r="AL1575" s="52"/>
      <c r="AM1575" s="52"/>
      <c r="AN1575" s="52"/>
      <c r="AO1575" s="52"/>
      <c r="AP1575" s="52"/>
      <c r="AQ1575" s="52"/>
      <c r="AR1575" s="52"/>
      <c r="AS1575" s="52"/>
      <c r="AT1575" s="52"/>
      <c r="AU1575" s="52"/>
      <c r="AV1575" s="52"/>
      <c r="AW1575" s="52"/>
    </row>
    <row r="1576" spans="1:49" x14ac:dyDescent="0.2">
      <c r="A1576" s="52"/>
      <c r="B1576" s="52"/>
      <c r="C1576" s="52"/>
      <c r="D1576" s="52"/>
      <c r="E1576" s="52"/>
      <c r="F1576" s="52"/>
      <c r="G1576" s="52"/>
      <c r="H1576" s="52"/>
      <c r="I1576" s="52"/>
      <c r="J1576" s="52"/>
      <c r="K1576" s="52"/>
      <c r="L1576" s="52"/>
      <c r="M1576" s="52"/>
      <c r="N1576" s="52"/>
      <c r="O1576" s="52"/>
      <c r="P1576" s="52"/>
      <c r="Q1576" s="52"/>
      <c r="R1576" s="52"/>
      <c r="S1576" s="52"/>
      <c r="T1576" s="52"/>
      <c r="U1576" s="52"/>
      <c r="V1576" s="52"/>
      <c r="W1576" s="52"/>
      <c r="X1576" s="52"/>
      <c r="Y1576" s="52"/>
      <c r="Z1576" s="52"/>
      <c r="AA1576" s="52"/>
      <c r="AB1576" s="52"/>
      <c r="AC1576" s="52"/>
      <c r="AD1576" s="52"/>
      <c r="AE1576" s="52"/>
      <c r="AF1576" s="52"/>
      <c r="AG1576" s="52"/>
      <c r="AH1576" s="52"/>
      <c r="AI1576" s="52"/>
      <c r="AJ1576" s="52"/>
      <c r="AK1576" s="52"/>
      <c r="AL1576" s="52"/>
      <c r="AM1576" s="52"/>
      <c r="AN1576" s="52"/>
      <c r="AO1576" s="52"/>
      <c r="AP1576" s="52"/>
      <c r="AQ1576" s="52"/>
      <c r="AR1576" s="52"/>
      <c r="AS1576" s="52"/>
      <c r="AT1576" s="52"/>
      <c r="AU1576" s="52"/>
      <c r="AV1576" s="52"/>
      <c r="AW1576" s="52"/>
    </row>
    <row r="1577" spans="1:49" x14ac:dyDescent="0.2">
      <c r="A1577" s="52"/>
      <c r="B1577" s="52"/>
      <c r="C1577" s="52"/>
      <c r="D1577" s="52"/>
      <c r="E1577" s="52"/>
      <c r="F1577" s="52"/>
      <c r="G1577" s="52"/>
      <c r="H1577" s="52"/>
      <c r="I1577" s="52"/>
      <c r="J1577" s="52"/>
      <c r="K1577" s="52"/>
      <c r="L1577" s="52"/>
      <c r="M1577" s="52"/>
      <c r="N1577" s="52"/>
      <c r="O1577" s="52"/>
      <c r="P1577" s="52"/>
      <c r="Q1577" s="52"/>
      <c r="R1577" s="52"/>
      <c r="S1577" s="52"/>
      <c r="T1577" s="52"/>
      <c r="U1577" s="52"/>
      <c r="V1577" s="52"/>
      <c r="W1577" s="52"/>
      <c r="X1577" s="52"/>
      <c r="Y1577" s="52"/>
      <c r="Z1577" s="52"/>
      <c r="AA1577" s="52"/>
      <c r="AB1577" s="52"/>
      <c r="AC1577" s="52"/>
      <c r="AD1577" s="52"/>
      <c r="AE1577" s="52"/>
      <c r="AF1577" s="52"/>
      <c r="AG1577" s="52"/>
      <c r="AH1577" s="52"/>
      <c r="AI1577" s="52"/>
      <c r="AJ1577" s="52"/>
      <c r="AK1577" s="52"/>
      <c r="AL1577" s="52"/>
      <c r="AM1577" s="52"/>
      <c r="AN1577" s="52"/>
      <c r="AO1577" s="52"/>
      <c r="AP1577" s="52"/>
      <c r="AQ1577" s="52"/>
      <c r="AR1577" s="52"/>
      <c r="AS1577" s="52"/>
      <c r="AT1577" s="52"/>
      <c r="AU1577" s="52"/>
      <c r="AV1577" s="52"/>
      <c r="AW1577" s="52"/>
    </row>
    <row r="1578" spans="1:49" x14ac:dyDescent="0.2">
      <c r="A1578" s="52"/>
      <c r="B1578" s="52"/>
      <c r="C1578" s="52"/>
      <c r="D1578" s="52"/>
      <c r="E1578" s="52"/>
      <c r="F1578" s="52"/>
      <c r="G1578" s="52"/>
      <c r="H1578" s="52"/>
      <c r="I1578" s="52"/>
      <c r="J1578" s="52"/>
      <c r="K1578" s="52"/>
      <c r="L1578" s="52"/>
      <c r="M1578" s="52"/>
      <c r="N1578" s="52"/>
      <c r="O1578" s="52"/>
      <c r="P1578" s="52"/>
      <c r="Q1578" s="52"/>
      <c r="R1578" s="52"/>
      <c r="S1578" s="52"/>
      <c r="T1578" s="52"/>
      <c r="U1578" s="52"/>
      <c r="V1578" s="52"/>
      <c r="W1578" s="52"/>
      <c r="X1578" s="52"/>
      <c r="Y1578" s="52"/>
      <c r="Z1578" s="52"/>
      <c r="AA1578" s="52"/>
      <c r="AB1578" s="52"/>
      <c r="AC1578" s="52"/>
      <c r="AD1578" s="52"/>
      <c r="AE1578" s="52"/>
      <c r="AF1578" s="52"/>
      <c r="AG1578" s="52"/>
      <c r="AH1578" s="52"/>
      <c r="AI1578" s="52"/>
      <c r="AJ1578" s="52"/>
      <c r="AK1578" s="52"/>
      <c r="AL1578" s="52"/>
      <c r="AM1578" s="52"/>
      <c r="AN1578" s="52"/>
      <c r="AO1578" s="52"/>
      <c r="AP1578" s="52"/>
      <c r="AQ1578" s="52"/>
      <c r="AR1578" s="52"/>
      <c r="AS1578" s="52"/>
      <c r="AT1578" s="52"/>
      <c r="AU1578" s="52"/>
      <c r="AV1578" s="52"/>
      <c r="AW1578" s="52"/>
    </row>
    <row r="1579" spans="1:49" x14ac:dyDescent="0.2">
      <c r="A1579" s="52"/>
      <c r="B1579" s="52"/>
      <c r="C1579" s="52"/>
      <c r="D1579" s="52"/>
      <c r="E1579" s="52"/>
      <c r="F1579" s="52"/>
      <c r="G1579" s="52"/>
      <c r="H1579" s="52"/>
      <c r="I1579" s="52"/>
      <c r="J1579" s="52"/>
      <c r="K1579" s="52"/>
      <c r="L1579" s="52"/>
      <c r="M1579" s="52"/>
      <c r="N1579" s="52"/>
      <c r="O1579" s="52"/>
      <c r="P1579" s="52"/>
      <c r="Q1579" s="52"/>
      <c r="R1579" s="52"/>
      <c r="S1579" s="52"/>
      <c r="T1579" s="52"/>
      <c r="U1579" s="52"/>
      <c r="V1579" s="52"/>
      <c r="W1579" s="52"/>
      <c r="X1579" s="52"/>
      <c r="Y1579" s="52"/>
      <c r="Z1579" s="52"/>
      <c r="AA1579" s="52"/>
      <c r="AB1579" s="52"/>
      <c r="AC1579" s="52"/>
      <c r="AD1579" s="52"/>
      <c r="AE1579" s="52"/>
      <c r="AF1579" s="52"/>
      <c r="AG1579" s="52"/>
      <c r="AH1579" s="52"/>
      <c r="AI1579" s="52"/>
      <c r="AJ1579" s="52"/>
      <c r="AK1579" s="52"/>
      <c r="AL1579" s="52"/>
      <c r="AM1579" s="52"/>
      <c r="AN1579" s="52"/>
      <c r="AO1579" s="52"/>
      <c r="AP1579" s="52"/>
      <c r="AQ1579" s="52"/>
      <c r="AR1579" s="52"/>
      <c r="AS1579" s="52"/>
      <c r="AT1579" s="52"/>
      <c r="AU1579" s="52"/>
      <c r="AV1579" s="52"/>
      <c r="AW1579" s="52"/>
    </row>
    <row r="1580" spans="1:49" x14ac:dyDescent="0.2">
      <c r="A1580" s="52"/>
      <c r="B1580" s="52"/>
      <c r="C1580" s="52"/>
      <c r="D1580" s="52"/>
      <c r="E1580" s="52"/>
      <c r="F1580" s="52"/>
      <c r="G1580" s="52"/>
      <c r="H1580" s="52"/>
      <c r="I1580" s="52"/>
      <c r="J1580" s="52"/>
      <c r="K1580" s="52"/>
      <c r="L1580" s="52"/>
      <c r="M1580" s="52"/>
      <c r="N1580" s="52"/>
      <c r="O1580" s="52"/>
      <c r="P1580" s="52"/>
      <c r="Q1580" s="52"/>
      <c r="R1580" s="52"/>
      <c r="S1580" s="52"/>
      <c r="T1580" s="52"/>
      <c r="U1580" s="52"/>
      <c r="V1580" s="52"/>
      <c r="W1580" s="52"/>
      <c r="X1580" s="52"/>
      <c r="Y1580" s="52"/>
      <c r="Z1580" s="52"/>
      <c r="AA1580" s="52"/>
      <c r="AB1580" s="52"/>
      <c r="AC1580" s="52"/>
      <c r="AD1580" s="52"/>
      <c r="AE1580" s="52"/>
      <c r="AF1580" s="52"/>
      <c r="AG1580" s="52"/>
      <c r="AH1580" s="52"/>
      <c r="AI1580" s="52"/>
      <c r="AJ1580" s="52"/>
      <c r="AK1580" s="52"/>
      <c r="AL1580" s="52"/>
      <c r="AM1580" s="52"/>
      <c r="AN1580" s="52"/>
      <c r="AO1580" s="52"/>
      <c r="AP1580" s="52"/>
      <c r="AQ1580" s="52"/>
      <c r="AR1580" s="52"/>
      <c r="AS1580" s="52"/>
      <c r="AT1580" s="52"/>
      <c r="AU1580" s="52"/>
      <c r="AV1580" s="52"/>
      <c r="AW1580" s="52"/>
    </row>
    <row r="1581" spans="1:49" x14ac:dyDescent="0.2">
      <c r="A1581" s="52"/>
      <c r="B1581" s="52"/>
      <c r="C1581" s="52"/>
      <c r="D1581" s="52"/>
      <c r="E1581" s="52"/>
      <c r="F1581" s="52"/>
      <c r="G1581" s="52"/>
      <c r="H1581" s="52"/>
      <c r="I1581" s="52"/>
      <c r="J1581" s="52"/>
      <c r="K1581" s="52"/>
      <c r="L1581" s="52"/>
      <c r="M1581" s="52"/>
      <c r="N1581" s="52"/>
      <c r="O1581" s="52"/>
      <c r="P1581" s="52"/>
      <c r="Q1581" s="52"/>
      <c r="R1581" s="52"/>
      <c r="S1581" s="52"/>
      <c r="T1581" s="52"/>
      <c r="U1581" s="52"/>
      <c r="V1581" s="52"/>
      <c r="W1581" s="52"/>
      <c r="X1581" s="52"/>
      <c r="Y1581" s="52"/>
      <c r="Z1581" s="52"/>
      <c r="AA1581" s="52"/>
      <c r="AB1581" s="52"/>
      <c r="AC1581" s="52"/>
      <c r="AD1581" s="52"/>
      <c r="AE1581" s="52"/>
      <c r="AF1581" s="52"/>
      <c r="AG1581" s="52"/>
      <c r="AH1581" s="52"/>
      <c r="AI1581" s="52"/>
      <c r="AJ1581" s="52"/>
      <c r="AK1581" s="52"/>
      <c r="AL1581" s="52"/>
      <c r="AM1581" s="52"/>
      <c r="AN1581" s="52"/>
      <c r="AO1581" s="52"/>
      <c r="AP1581" s="52"/>
      <c r="AQ1581" s="52"/>
      <c r="AR1581" s="52"/>
      <c r="AS1581" s="52"/>
      <c r="AT1581" s="52"/>
      <c r="AU1581" s="52"/>
      <c r="AV1581" s="52"/>
      <c r="AW1581" s="52"/>
    </row>
    <row r="1582" spans="1:49" x14ac:dyDescent="0.2">
      <c r="A1582" s="52"/>
      <c r="B1582" s="52"/>
      <c r="C1582" s="52"/>
      <c r="D1582" s="52"/>
      <c r="E1582" s="52"/>
      <c r="F1582" s="52"/>
      <c r="G1582" s="52"/>
      <c r="H1582" s="52"/>
      <c r="I1582" s="52"/>
      <c r="J1582" s="52"/>
      <c r="K1582" s="52"/>
      <c r="L1582" s="52"/>
      <c r="M1582" s="52"/>
      <c r="N1582" s="52"/>
      <c r="O1582" s="52"/>
      <c r="P1582" s="52"/>
      <c r="Q1582" s="52"/>
      <c r="R1582" s="52"/>
      <c r="S1582" s="52"/>
      <c r="T1582" s="52"/>
      <c r="U1582" s="52"/>
      <c r="V1582" s="52"/>
      <c r="W1582" s="52"/>
      <c r="X1582" s="52"/>
      <c r="Y1582" s="52"/>
      <c r="Z1582" s="52"/>
      <c r="AA1582" s="52"/>
      <c r="AB1582" s="52"/>
      <c r="AC1582" s="52"/>
      <c r="AD1582" s="52"/>
      <c r="AE1582" s="52"/>
      <c r="AF1582" s="52"/>
      <c r="AG1582" s="52"/>
      <c r="AH1582" s="52"/>
      <c r="AI1582" s="52"/>
      <c r="AJ1582" s="52"/>
      <c r="AK1582" s="52"/>
      <c r="AL1582" s="52"/>
      <c r="AM1582" s="52"/>
      <c r="AN1582" s="52"/>
      <c r="AO1582" s="52"/>
      <c r="AP1582" s="52"/>
      <c r="AQ1582" s="52"/>
      <c r="AR1582" s="52"/>
      <c r="AS1582" s="52"/>
      <c r="AT1582" s="52"/>
      <c r="AU1582" s="52"/>
      <c r="AV1582" s="52"/>
      <c r="AW1582" s="52"/>
    </row>
    <row r="1583" spans="1:49" x14ac:dyDescent="0.2">
      <c r="A1583" s="52"/>
      <c r="B1583" s="52"/>
      <c r="C1583" s="52"/>
      <c r="D1583" s="52"/>
      <c r="E1583" s="52"/>
      <c r="F1583" s="52"/>
      <c r="G1583" s="52"/>
      <c r="H1583" s="52"/>
      <c r="I1583" s="52"/>
      <c r="J1583" s="52"/>
      <c r="K1583" s="52"/>
      <c r="L1583" s="52"/>
      <c r="M1583" s="52"/>
      <c r="N1583" s="52"/>
      <c r="O1583" s="52"/>
      <c r="P1583" s="52"/>
      <c r="Q1583" s="52"/>
      <c r="R1583" s="52"/>
      <c r="S1583" s="52"/>
      <c r="T1583" s="52"/>
      <c r="U1583" s="52"/>
      <c r="V1583" s="52"/>
      <c r="W1583" s="52"/>
      <c r="X1583" s="52"/>
      <c r="Y1583" s="52"/>
      <c r="Z1583" s="52"/>
      <c r="AA1583" s="52"/>
      <c r="AB1583" s="52"/>
      <c r="AC1583" s="52"/>
      <c r="AD1583" s="52"/>
      <c r="AE1583" s="52"/>
      <c r="AF1583" s="52"/>
      <c r="AG1583" s="52"/>
      <c r="AH1583" s="52"/>
      <c r="AI1583" s="52"/>
      <c r="AJ1583" s="52"/>
      <c r="AK1583" s="52"/>
      <c r="AL1583" s="52"/>
      <c r="AM1583" s="52"/>
      <c r="AN1583" s="52"/>
      <c r="AO1583" s="52"/>
      <c r="AP1583" s="52"/>
      <c r="AQ1583" s="52"/>
      <c r="AR1583" s="52"/>
      <c r="AS1583" s="52"/>
      <c r="AT1583" s="52"/>
      <c r="AU1583" s="52"/>
      <c r="AV1583" s="52"/>
      <c r="AW1583" s="52"/>
    </row>
    <row r="1584" spans="1:49" x14ac:dyDescent="0.2">
      <c r="A1584" s="52"/>
      <c r="B1584" s="52"/>
      <c r="C1584" s="52"/>
      <c r="D1584" s="52"/>
      <c r="E1584" s="52"/>
      <c r="F1584" s="52"/>
      <c r="G1584" s="52"/>
      <c r="H1584" s="52"/>
      <c r="I1584" s="52"/>
      <c r="J1584" s="52"/>
      <c r="K1584" s="52"/>
      <c r="L1584" s="52"/>
      <c r="M1584" s="52"/>
      <c r="N1584" s="52"/>
      <c r="O1584" s="52"/>
      <c r="P1584" s="52"/>
      <c r="Q1584" s="52"/>
      <c r="R1584" s="52"/>
      <c r="S1584" s="52"/>
      <c r="T1584" s="52"/>
      <c r="U1584" s="52"/>
      <c r="V1584" s="52"/>
      <c r="W1584" s="52"/>
      <c r="X1584" s="52"/>
      <c r="Y1584" s="52"/>
      <c r="Z1584" s="52"/>
      <c r="AA1584" s="52"/>
      <c r="AB1584" s="52"/>
      <c r="AC1584" s="52"/>
      <c r="AD1584" s="52"/>
      <c r="AE1584" s="52"/>
      <c r="AF1584" s="52"/>
      <c r="AG1584" s="52"/>
      <c r="AH1584" s="52"/>
      <c r="AI1584" s="52"/>
      <c r="AJ1584" s="52"/>
      <c r="AK1584" s="52"/>
      <c r="AL1584" s="52"/>
      <c r="AM1584" s="52"/>
      <c r="AN1584" s="52"/>
      <c r="AO1584" s="52"/>
      <c r="AP1584" s="52"/>
      <c r="AQ1584" s="52"/>
      <c r="AR1584" s="52"/>
      <c r="AS1584" s="52"/>
      <c r="AT1584" s="52"/>
      <c r="AU1584" s="52"/>
      <c r="AV1584" s="52"/>
      <c r="AW1584" s="52"/>
    </row>
    <row r="1585" spans="1:49" x14ac:dyDescent="0.2">
      <c r="A1585" s="52"/>
      <c r="B1585" s="52"/>
      <c r="C1585" s="52"/>
      <c r="D1585" s="52"/>
      <c r="E1585" s="52"/>
      <c r="F1585" s="52"/>
      <c r="G1585" s="52"/>
      <c r="H1585" s="52"/>
      <c r="I1585" s="52"/>
      <c r="J1585" s="52"/>
      <c r="K1585" s="52"/>
      <c r="L1585" s="52"/>
      <c r="M1585" s="52"/>
      <c r="N1585" s="52"/>
      <c r="O1585" s="52"/>
      <c r="P1585" s="52"/>
      <c r="Q1585" s="52"/>
      <c r="R1585" s="52"/>
      <c r="S1585" s="52"/>
      <c r="T1585" s="52"/>
      <c r="U1585" s="52"/>
      <c r="V1585" s="52"/>
      <c r="W1585" s="52"/>
      <c r="X1585" s="52"/>
      <c r="Y1585" s="52"/>
      <c r="Z1585" s="52"/>
      <c r="AA1585" s="52"/>
      <c r="AB1585" s="52"/>
      <c r="AC1585" s="52"/>
      <c r="AD1585" s="52"/>
      <c r="AE1585" s="52"/>
      <c r="AF1585" s="52"/>
      <c r="AG1585" s="52"/>
      <c r="AH1585" s="52"/>
      <c r="AI1585" s="52"/>
      <c r="AJ1585" s="52"/>
      <c r="AK1585" s="52"/>
      <c r="AL1585" s="52"/>
      <c r="AM1585" s="52"/>
      <c r="AN1585" s="52"/>
      <c r="AO1585" s="52"/>
      <c r="AP1585" s="52"/>
      <c r="AQ1585" s="52"/>
      <c r="AR1585" s="52"/>
      <c r="AS1585" s="52"/>
      <c r="AT1585" s="52"/>
      <c r="AU1585" s="52"/>
      <c r="AV1585" s="52"/>
      <c r="AW1585" s="52"/>
    </row>
    <row r="1586" spans="1:49" x14ac:dyDescent="0.2">
      <c r="A1586" s="52"/>
      <c r="B1586" s="52"/>
      <c r="C1586" s="52"/>
      <c r="D1586" s="52"/>
      <c r="E1586" s="52"/>
      <c r="F1586" s="52"/>
      <c r="G1586" s="52"/>
      <c r="H1586" s="52"/>
      <c r="I1586" s="52"/>
      <c r="J1586" s="52"/>
      <c r="K1586" s="52"/>
      <c r="L1586" s="52"/>
      <c r="M1586" s="52"/>
      <c r="N1586" s="52"/>
      <c r="O1586" s="52"/>
      <c r="P1586" s="52"/>
      <c r="Q1586" s="52"/>
      <c r="R1586" s="52"/>
      <c r="S1586" s="52"/>
      <c r="T1586" s="52"/>
      <c r="U1586" s="52"/>
      <c r="V1586" s="52"/>
      <c r="W1586" s="52"/>
      <c r="X1586" s="52"/>
      <c r="Y1586" s="52"/>
      <c r="Z1586" s="52"/>
      <c r="AA1586" s="52"/>
      <c r="AB1586" s="52"/>
      <c r="AC1586" s="52"/>
      <c r="AD1586" s="52"/>
      <c r="AE1586" s="52"/>
      <c r="AF1586" s="52"/>
      <c r="AG1586" s="52"/>
      <c r="AH1586" s="52"/>
      <c r="AI1586" s="52"/>
      <c r="AJ1586" s="52"/>
      <c r="AK1586" s="52"/>
      <c r="AL1586" s="52"/>
      <c r="AM1586" s="52"/>
      <c r="AN1586" s="52"/>
      <c r="AO1586" s="52"/>
      <c r="AP1586" s="52"/>
      <c r="AQ1586" s="52"/>
      <c r="AR1586" s="52"/>
      <c r="AS1586" s="52"/>
      <c r="AT1586" s="52"/>
      <c r="AU1586" s="52"/>
      <c r="AV1586" s="52"/>
      <c r="AW1586" s="52"/>
    </row>
    <row r="1587" spans="1:49" x14ac:dyDescent="0.2">
      <c r="A1587" s="52"/>
      <c r="B1587" s="52"/>
      <c r="C1587" s="52"/>
      <c r="D1587" s="52"/>
      <c r="E1587" s="52"/>
      <c r="F1587" s="52"/>
      <c r="G1587" s="52"/>
      <c r="H1587" s="52"/>
      <c r="I1587" s="52"/>
      <c r="J1587" s="52"/>
      <c r="K1587" s="52"/>
      <c r="L1587" s="52"/>
      <c r="M1587" s="52"/>
      <c r="N1587" s="52"/>
      <c r="O1587" s="52"/>
      <c r="P1587" s="52"/>
      <c r="Q1587" s="52"/>
      <c r="R1587" s="52"/>
      <c r="S1587" s="52"/>
      <c r="T1587" s="52"/>
      <c r="U1587" s="52"/>
      <c r="V1587" s="52"/>
      <c r="W1587" s="52"/>
      <c r="X1587" s="52"/>
      <c r="Y1587" s="52"/>
      <c r="Z1587" s="52"/>
      <c r="AA1587" s="52"/>
      <c r="AB1587" s="52"/>
      <c r="AC1587" s="52"/>
      <c r="AD1587" s="52"/>
      <c r="AE1587" s="52"/>
      <c r="AF1587" s="52"/>
      <c r="AG1587" s="52"/>
      <c r="AH1587" s="52"/>
      <c r="AI1587" s="52"/>
      <c r="AJ1587" s="52"/>
      <c r="AK1587" s="52"/>
      <c r="AL1587" s="52"/>
      <c r="AM1587" s="52"/>
      <c r="AN1587" s="52"/>
      <c r="AO1587" s="52"/>
      <c r="AP1587" s="52"/>
      <c r="AQ1587" s="52"/>
      <c r="AR1587" s="52"/>
      <c r="AS1587" s="52"/>
      <c r="AT1587" s="52"/>
      <c r="AU1587" s="52"/>
      <c r="AV1587" s="52"/>
      <c r="AW1587" s="52"/>
    </row>
    <row r="1588" spans="1:49" x14ac:dyDescent="0.2">
      <c r="A1588" s="52"/>
      <c r="B1588" s="52"/>
      <c r="C1588" s="52"/>
      <c r="D1588" s="52"/>
      <c r="E1588" s="52"/>
      <c r="F1588" s="52"/>
      <c r="G1588" s="52"/>
      <c r="H1588" s="52"/>
      <c r="I1588" s="52"/>
      <c r="J1588" s="52"/>
      <c r="K1588" s="52"/>
      <c r="L1588" s="52"/>
      <c r="M1588" s="52"/>
      <c r="N1588" s="52"/>
      <c r="O1588" s="52"/>
      <c r="P1588" s="52"/>
      <c r="Q1588" s="52"/>
      <c r="R1588" s="52"/>
      <c r="S1588" s="52"/>
      <c r="T1588" s="52"/>
      <c r="U1588" s="52"/>
      <c r="V1588" s="52"/>
      <c r="W1588" s="52"/>
      <c r="X1588" s="52"/>
      <c r="Y1588" s="52"/>
      <c r="Z1588" s="52"/>
      <c r="AA1588" s="52"/>
      <c r="AB1588" s="52"/>
      <c r="AC1588" s="52"/>
      <c r="AD1588" s="52"/>
      <c r="AE1588" s="52"/>
      <c r="AF1588" s="52"/>
      <c r="AG1588" s="52"/>
      <c r="AH1588" s="52"/>
      <c r="AI1588" s="52"/>
      <c r="AJ1588" s="52"/>
      <c r="AK1588" s="52"/>
      <c r="AL1588" s="52"/>
      <c r="AM1588" s="52"/>
      <c r="AN1588" s="52"/>
      <c r="AO1588" s="52"/>
      <c r="AP1588" s="52"/>
      <c r="AQ1588" s="52"/>
      <c r="AR1588" s="52"/>
      <c r="AS1588" s="52"/>
      <c r="AT1588" s="52"/>
      <c r="AU1588" s="52"/>
      <c r="AV1588" s="52"/>
      <c r="AW1588" s="52"/>
    </row>
    <row r="1589" spans="1:49" x14ac:dyDescent="0.2">
      <c r="A1589" s="52"/>
      <c r="B1589" s="52"/>
      <c r="C1589" s="52"/>
      <c r="D1589" s="52"/>
      <c r="E1589" s="52"/>
      <c r="F1589" s="52"/>
      <c r="G1589" s="52"/>
      <c r="H1589" s="52"/>
      <c r="I1589" s="52"/>
      <c r="J1589" s="52"/>
      <c r="K1589" s="52"/>
      <c r="L1589" s="52"/>
      <c r="M1589" s="52"/>
      <c r="N1589" s="52"/>
      <c r="O1589" s="52"/>
      <c r="P1589" s="52"/>
      <c r="Q1589" s="52"/>
      <c r="R1589" s="52"/>
      <c r="S1589" s="52"/>
      <c r="T1589" s="52"/>
      <c r="U1589" s="52"/>
      <c r="V1589" s="52"/>
      <c r="W1589" s="52"/>
      <c r="X1589" s="52"/>
      <c r="Y1589" s="52"/>
      <c r="Z1589" s="52"/>
      <c r="AA1589" s="52"/>
      <c r="AB1589" s="52"/>
      <c r="AC1589" s="52"/>
      <c r="AD1589" s="52"/>
      <c r="AE1589" s="52"/>
      <c r="AF1589" s="52"/>
      <c r="AG1589" s="52"/>
      <c r="AH1589" s="52"/>
      <c r="AI1589" s="52"/>
      <c r="AJ1589" s="52"/>
      <c r="AK1589" s="52"/>
      <c r="AL1589" s="52"/>
      <c r="AM1589" s="52"/>
      <c r="AN1589" s="52"/>
      <c r="AO1589" s="52"/>
      <c r="AP1589" s="52"/>
      <c r="AQ1589" s="52"/>
      <c r="AR1589" s="52"/>
      <c r="AS1589" s="52"/>
      <c r="AT1589" s="52"/>
      <c r="AU1589" s="52"/>
      <c r="AV1589" s="52"/>
      <c r="AW1589" s="52"/>
    </row>
    <row r="1590" spans="1:49" x14ac:dyDescent="0.2">
      <c r="A1590" s="52"/>
      <c r="B1590" s="52"/>
      <c r="C1590" s="52"/>
      <c r="D1590" s="52"/>
      <c r="E1590" s="52"/>
      <c r="F1590" s="52"/>
      <c r="G1590" s="52"/>
      <c r="H1590" s="52"/>
      <c r="I1590" s="52"/>
      <c r="J1590" s="52"/>
      <c r="K1590" s="52"/>
      <c r="L1590" s="52"/>
      <c r="M1590" s="52"/>
      <c r="N1590" s="52"/>
      <c r="O1590" s="52"/>
      <c r="P1590" s="52"/>
      <c r="Q1590" s="52"/>
      <c r="R1590" s="52"/>
      <c r="S1590" s="52"/>
      <c r="T1590" s="52"/>
      <c r="U1590" s="52"/>
      <c r="V1590" s="52"/>
      <c r="W1590" s="52"/>
      <c r="X1590" s="52"/>
      <c r="Y1590" s="52"/>
      <c r="Z1590" s="52"/>
      <c r="AA1590" s="52"/>
      <c r="AB1590" s="52"/>
      <c r="AC1590" s="52"/>
      <c r="AD1590" s="52"/>
      <c r="AE1590" s="52"/>
      <c r="AF1590" s="52"/>
      <c r="AG1590" s="52"/>
      <c r="AH1590" s="52"/>
      <c r="AI1590" s="52"/>
      <c r="AJ1590" s="52"/>
      <c r="AK1590" s="52"/>
      <c r="AL1590" s="52"/>
      <c r="AM1590" s="52"/>
      <c r="AN1590" s="52"/>
      <c r="AO1590" s="52"/>
      <c r="AP1590" s="52"/>
      <c r="AQ1590" s="52"/>
      <c r="AR1590" s="52"/>
      <c r="AS1590" s="52"/>
      <c r="AT1590" s="52"/>
      <c r="AU1590" s="52"/>
      <c r="AV1590" s="52"/>
      <c r="AW1590" s="52"/>
    </row>
    <row r="1591" spans="1:49" x14ac:dyDescent="0.2">
      <c r="A1591" s="52"/>
      <c r="B1591" s="52"/>
      <c r="C1591" s="52"/>
      <c r="D1591" s="52"/>
      <c r="E1591" s="52"/>
      <c r="F1591" s="52"/>
      <c r="G1591" s="52"/>
      <c r="H1591" s="52"/>
      <c r="I1591" s="52"/>
      <c r="J1591" s="52"/>
      <c r="K1591" s="52"/>
      <c r="L1591" s="52"/>
      <c r="M1591" s="52"/>
      <c r="N1591" s="52"/>
      <c r="O1591" s="52"/>
      <c r="P1591" s="52"/>
      <c r="Q1591" s="52"/>
      <c r="R1591" s="52"/>
      <c r="S1591" s="52"/>
      <c r="T1591" s="52"/>
      <c r="U1591" s="52"/>
      <c r="V1591" s="52"/>
      <c r="W1591" s="52"/>
      <c r="X1591" s="52"/>
      <c r="Y1591" s="52"/>
      <c r="Z1591" s="52"/>
      <c r="AA1591" s="52"/>
      <c r="AB1591" s="52"/>
      <c r="AC1591" s="52"/>
      <c r="AD1591" s="52"/>
      <c r="AE1591" s="52"/>
      <c r="AF1591" s="52"/>
      <c r="AG1591" s="52"/>
      <c r="AH1591" s="52"/>
      <c r="AI1591" s="52"/>
      <c r="AJ1591" s="52"/>
      <c r="AK1591" s="52"/>
      <c r="AL1591" s="52"/>
      <c r="AM1591" s="52"/>
      <c r="AN1591" s="52"/>
      <c r="AO1591" s="52"/>
      <c r="AP1591" s="52"/>
      <c r="AQ1591" s="52"/>
      <c r="AR1591" s="52"/>
      <c r="AS1591" s="52"/>
      <c r="AT1591" s="52"/>
      <c r="AU1591" s="52"/>
      <c r="AV1591" s="52"/>
      <c r="AW1591" s="52"/>
    </row>
    <row r="1592" spans="1:49" x14ac:dyDescent="0.2">
      <c r="A1592" s="52"/>
      <c r="B1592" s="52"/>
      <c r="C1592" s="52"/>
      <c r="D1592" s="52"/>
      <c r="E1592" s="52"/>
      <c r="F1592" s="52"/>
      <c r="G1592" s="52"/>
      <c r="H1592" s="52"/>
      <c r="I1592" s="52"/>
      <c r="J1592" s="52"/>
      <c r="K1592" s="52"/>
      <c r="L1592" s="52"/>
      <c r="M1592" s="52"/>
      <c r="N1592" s="52"/>
      <c r="O1592" s="52"/>
      <c r="P1592" s="52"/>
      <c r="Q1592" s="52"/>
      <c r="R1592" s="52"/>
      <c r="S1592" s="52"/>
      <c r="T1592" s="52"/>
      <c r="U1592" s="52"/>
      <c r="V1592" s="52"/>
      <c r="W1592" s="52"/>
      <c r="X1592" s="52"/>
      <c r="Y1592" s="52"/>
      <c r="Z1592" s="52"/>
      <c r="AA1592" s="52"/>
      <c r="AB1592" s="52"/>
      <c r="AC1592" s="52"/>
      <c r="AD1592" s="52"/>
      <c r="AE1592" s="52"/>
      <c r="AF1592" s="52"/>
      <c r="AG1592" s="52"/>
      <c r="AH1592" s="52"/>
      <c r="AI1592" s="52"/>
      <c r="AJ1592" s="52"/>
      <c r="AK1592" s="52"/>
      <c r="AL1592" s="52"/>
      <c r="AM1592" s="52"/>
      <c r="AN1592" s="52"/>
      <c r="AO1592" s="52"/>
      <c r="AP1592" s="52"/>
      <c r="AQ1592" s="52"/>
      <c r="AR1592" s="52"/>
      <c r="AS1592" s="52"/>
      <c r="AT1592" s="52"/>
      <c r="AU1592" s="52"/>
      <c r="AV1592" s="52"/>
      <c r="AW1592" s="52"/>
    </row>
    <row r="1593" spans="1:49" x14ac:dyDescent="0.2">
      <c r="A1593" s="52"/>
      <c r="B1593" s="52"/>
      <c r="C1593" s="52"/>
      <c r="D1593" s="52"/>
      <c r="E1593" s="52"/>
      <c r="F1593" s="52"/>
      <c r="G1593" s="52"/>
      <c r="H1593" s="52"/>
      <c r="I1593" s="52"/>
      <c r="J1593" s="52"/>
      <c r="K1593" s="52"/>
      <c r="L1593" s="52"/>
      <c r="M1593" s="52"/>
      <c r="N1593" s="52"/>
      <c r="O1593" s="52"/>
      <c r="P1593" s="52"/>
      <c r="Q1593" s="52"/>
      <c r="R1593" s="52"/>
      <c r="S1593" s="52"/>
      <c r="T1593" s="52"/>
      <c r="U1593" s="52"/>
      <c r="V1593" s="52"/>
      <c r="W1593" s="52"/>
      <c r="X1593" s="52"/>
      <c r="Y1593" s="52"/>
      <c r="Z1593" s="52"/>
      <c r="AA1593" s="52"/>
      <c r="AB1593" s="52"/>
      <c r="AC1593" s="52"/>
      <c r="AD1593" s="52"/>
      <c r="AE1593" s="52"/>
      <c r="AF1593" s="52"/>
      <c r="AG1593" s="52"/>
      <c r="AH1593" s="52"/>
      <c r="AI1593" s="52"/>
      <c r="AJ1593" s="52"/>
      <c r="AK1593" s="52"/>
      <c r="AL1593" s="52"/>
      <c r="AM1593" s="52"/>
      <c r="AN1593" s="52"/>
      <c r="AO1593" s="52"/>
      <c r="AP1593" s="52"/>
      <c r="AQ1593" s="52"/>
      <c r="AR1593" s="52"/>
      <c r="AS1593" s="52"/>
      <c r="AT1593" s="52"/>
      <c r="AU1593" s="52"/>
      <c r="AV1593" s="52"/>
      <c r="AW1593" s="52"/>
    </row>
    <row r="1594" spans="1:49" x14ac:dyDescent="0.2">
      <c r="A1594" s="52"/>
      <c r="B1594" s="52"/>
      <c r="C1594" s="52"/>
      <c r="D1594" s="52"/>
      <c r="E1594" s="52"/>
      <c r="F1594" s="52"/>
      <c r="G1594" s="52"/>
      <c r="H1594" s="52"/>
      <c r="I1594" s="52"/>
      <c r="J1594" s="52"/>
      <c r="K1594" s="52"/>
      <c r="L1594" s="52"/>
      <c r="M1594" s="52"/>
      <c r="N1594" s="52"/>
      <c r="O1594" s="52"/>
      <c r="P1594" s="52"/>
      <c r="Q1594" s="52"/>
      <c r="R1594" s="52"/>
      <c r="S1594" s="52"/>
      <c r="T1594" s="52"/>
      <c r="U1594" s="52"/>
      <c r="V1594" s="52"/>
      <c r="W1594" s="52"/>
      <c r="X1594" s="52"/>
      <c r="Y1594" s="52"/>
      <c r="Z1594" s="52"/>
      <c r="AA1594" s="52"/>
      <c r="AB1594" s="52"/>
      <c r="AC1594" s="52"/>
      <c r="AD1594" s="52"/>
      <c r="AE1594" s="52"/>
      <c r="AF1594" s="52"/>
      <c r="AG1594" s="52"/>
      <c r="AH1594" s="52"/>
      <c r="AI1594" s="52"/>
      <c r="AJ1594" s="52"/>
      <c r="AK1594" s="52"/>
      <c r="AL1594" s="52"/>
      <c r="AM1594" s="52"/>
      <c r="AN1594" s="52"/>
      <c r="AO1594" s="52"/>
      <c r="AP1594" s="52"/>
      <c r="AQ1594" s="52"/>
      <c r="AR1594" s="52"/>
      <c r="AS1594" s="52"/>
      <c r="AT1594" s="52"/>
      <c r="AU1594" s="52"/>
      <c r="AV1594" s="52"/>
      <c r="AW1594" s="52"/>
    </row>
    <row r="1595" spans="1:49" x14ac:dyDescent="0.2">
      <c r="A1595" s="52"/>
      <c r="B1595" s="52"/>
      <c r="C1595" s="52"/>
      <c r="D1595" s="52"/>
      <c r="E1595" s="52"/>
      <c r="F1595" s="52"/>
      <c r="G1595" s="52"/>
      <c r="H1595" s="52"/>
      <c r="I1595" s="52"/>
      <c r="J1595" s="52"/>
      <c r="K1595" s="52"/>
      <c r="L1595" s="52"/>
      <c r="M1595" s="52"/>
      <c r="N1595" s="52"/>
      <c r="O1595" s="52"/>
      <c r="P1595" s="52"/>
      <c r="Q1595" s="52"/>
      <c r="R1595" s="52"/>
      <c r="S1595" s="52"/>
      <c r="T1595" s="52"/>
      <c r="U1595" s="52"/>
      <c r="V1595" s="52"/>
      <c r="W1595" s="52"/>
      <c r="X1595" s="52"/>
      <c r="Y1595" s="52"/>
      <c r="Z1595" s="52"/>
      <c r="AA1595" s="52"/>
      <c r="AB1595" s="52"/>
      <c r="AC1595" s="52"/>
      <c r="AD1595" s="52"/>
      <c r="AE1595" s="52"/>
      <c r="AF1595" s="52"/>
      <c r="AG1595" s="52"/>
      <c r="AH1595" s="52"/>
      <c r="AI1595" s="52"/>
      <c r="AJ1595" s="52"/>
      <c r="AK1595" s="52"/>
      <c r="AL1595" s="52"/>
      <c r="AM1595" s="52"/>
      <c r="AN1595" s="52"/>
      <c r="AO1595" s="52"/>
      <c r="AP1595" s="52"/>
      <c r="AQ1595" s="52"/>
      <c r="AR1595" s="52"/>
      <c r="AS1595" s="52"/>
      <c r="AT1595" s="52"/>
      <c r="AU1595" s="52"/>
      <c r="AV1595" s="52"/>
      <c r="AW1595" s="52"/>
    </row>
    <row r="1596" spans="1:49" x14ac:dyDescent="0.2">
      <c r="A1596" s="52"/>
      <c r="B1596" s="52"/>
      <c r="C1596" s="52"/>
      <c r="D1596" s="52"/>
      <c r="E1596" s="52"/>
      <c r="F1596" s="52"/>
      <c r="G1596" s="52"/>
      <c r="H1596" s="52"/>
      <c r="I1596" s="52"/>
      <c r="J1596" s="52"/>
      <c r="K1596" s="52"/>
      <c r="L1596" s="52"/>
      <c r="M1596" s="52"/>
      <c r="N1596" s="52"/>
      <c r="O1596" s="52"/>
      <c r="P1596" s="52"/>
      <c r="Q1596" s="52"/>
      <c r="R1596" s="52"/>
      <c r="S1596" s="52"/>
      <c r="T1596" s="52"/>
      <c r="U1596" s="52"/>
      <c r="V1596" s="52"/>
      <c r="W1596" s="52"/>
      <c r="X1596" s="52"/>
      <c r="Y1596" s="52"/>
      <c r="Z1596" s="52"/>
      <c r="AA1596" s="52"/>
      <c r="AB1596" s="52"/>
      <c r="AC1596" s="52"/>
      <c r="AD1596" s="52"/>
      <c r="AE1596" s="52"/>
      <c r="AF1596" s="52"/>
      <c r="AG1596" s="52"/>
      <c r="AH1596" s="52"/>
      <c r="AI1596" s="52"/>
      <c r="AJ1596" s="52"/>
      <c r="AK1596" s="52"/>
      <c r="AL1596" s="52"/>
      <c r="AM1596" s="52"/>
      <c r="AN1596" s="52"/>
      <c r="AO1596" s="52"/>
      <c r="AP1596" s="52"/>
      <c r="AQ1596" s="52"/>
      <c r="AR1596" s="52"/>
      <c r="AS1596" s="52"/>
      <c r="AT1596" s="52"/>
      <c r="AU1596" s="52"/>
      <c r="AV1596" s="52"/>
      <c r="AW1596" s="52"/>
    </row>
    <row r="1597" spans="1:49" x14ac:dyDescent="0.2">
      <c r="A1597" s="52"/>
      <c r="B1597" s="52"/>
      <c r="C1597" s="52"/>
      <c r="D1597" s="52"/>
      <c r="E1597" s="52"/>
      <c r="F1597" s="52"/>
      <c r="G1597" s="52"/>
      <c r="H1597" s="52"/>
      <c r="I1597" s="52"/>
      <c r="J1597" s="52"/>
      <c r="K1597" s="52"/>
      <c r="L1597" s="52"/>
      <c r="M1597" s="52"/>
      <c r="N1597" s="52"/>
      <c r="O1597" s="52"/>
      <c r="P1597" s="52"/>
      <c r="Q1597" s="52"/>
      <c r="R1597" s="52"/>
      <c r="S1597" s="52"/>
      <c r="T1597" s="52"/>
      <c r="U1597" s="52"/>
      <c r="V1597" s="52"/>
      <c r="W1597" s="52"/>
      <c r="X1597" s="52"/>
      <c r="Y1597" s="52"/>
      <c r="Z1597" s="52"/>
      <c r="AA1597" s="52"/>
      <c r="AB1597" s="52"/>
      <c r="AC1597" s="52"/>
      <c r="AD1597" s="52"/>
      <c r="AE1597" s="52"/>
      <c r="AF1597" s="52"/>
      <c r="AG1597" s="52"/>
      <c r="AH1597" s="52"/>
      <c r="AI1597" s="52"/>
      <c r="AJ1597" s="52"/>
      <c r="AK1597" s="52"/>
      <c r="AL1597" s="52"/>
      <c r="AM1597" s="52"/>
      <c r="AN1597" s="52"/>
      <c r="AO1597" s="52"/>
      <c r="AP1597" s="52"/>
      <c r="AQ1597" s="52"/>
      <c r="AR1597" s="52"/>
      <c r="AS1597" s="52"/>
      <c r="AT1597" s="52"/>
      <c r="AU1597" s="52"/>
      <c r="AV1597" s="52"/>
      <c r="AW1597" s="52"/>
    </row>
    <row r="1598" spans="1:49" x14ac:dyDescent="0.2">
      <c r="A1598" s="52"/>
      <c r="B1598" s="52"/>
      <c r="C1598" s="52"/>
      <c r="D1598" s="52"/>
      <c r="E1598" s="52"/>
      <c r="F1598" s="52"/>
      <c r="G1598" s="52"/>
      <c r="H1598" s="52"/>
      <c r="I1598" s="52"/>
      <c r="J1598" s="52"/>
      <c r="K1598" s="52"/>
      <c r="L1598" s="52"/>
      <c r="M1598" s="52"/>
      <c r="N1598" s="52"/>
      <c r="O1598" s="52"/>
      <c r="P1598" s="52"/>
      <c r="Q1598" s="52"/>
      <c r="R1598" s="52"/>
      <c r="S1598" s="52"/>
      <c r="T1598" s="52"/>
      <c r="U1598" s="52"/>
      <c r="V1598" s="52"/>
      <c r="W1598" s="52"/>
      <c r="X1598" s="52"/>
      <c r="Y1598" s="52"/>
      <c r="Z1598" s="52"/>
      <c r="AA1598" s="52"/>
      <c r="AB1598" s="52"/>
      <c r="AC1598" s="52"/>
      <c r="AD1598" s="52"/>
      <c r="AE1598" s="52"/>
      <c r="AF1598" s="52"/>
      <c r="AG1598" s="52"/>
      <c r="AH1598" s="52"/>
      <c r="AI1598" s="52"/>
      <c r="AJ1598" s="52"/>
      <c r="AK1598" s="52"/>
      <c r="AL1598" s="52"/>
      <c r="AM1598" s="52"/>
      <c r="AN1598" s="52"/>
      <c r="AO1598" s="52"/>
      <c r="AP1598" s="52"/>
      <c r="AQ1598" s="52"/>
      <c r="AR1598" s="52"/>
      <c r="AS1598" s="52"/>
      <c r="AT1598" s="52"/>
      <c r="AU1598" s="52"/>
      <c r="AV1598" s="52"/>
      <c r="AW1598" s="52"/>
    </row>
    <row r="1599" spans="1:49" x14ac:dyDescent="0.2">
      <c r="A1599" s="52"/>
      <c r="B1599" s="52"/>
      <c r="C1599" s="52"/>
      <c r="D1599" s="52"/>
      <c r="E1599" s="52"/>
      <c r="F1599" s="52"/>
      <c r="G1599" s="52"/>
      <c r="H1599" s="52"/>
      <c r="I1599" s="52"/>
      <c r="J1599" s="52"/>
      <c r="K1599" s="52"/>
      <c r="L1599" s="52"/>
      <c r="M1599" s="52"/>
      <c r="N1599" s="52"/>
      <c r="O1599" s="52"/>
      <c r="P1599" s="52"/>
      <c r="Q1599" s="52"/>
      <c r="R1599" s="52"/>
      <c r="S1599" s="52"/>
      <c r="T1599" s="52"/>
      <c r="U1599" s="52"/>
      <c r="V1599" s="52"/>
      <c r="W1599" s="52"/>
      <c r="X1599" s="52"/>
      <c r="Y1599" s="52"/>
      <c r="Z1599" s="52"/>
      <c r="AA1599" s="52"/>
      <c r="AB1599" s="52"/>
      <c r="AC1599" s="52"/>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row>
    <row r="1600" spans="1:49" x14ac:dyDescent="0.2">
      <c r="A1600" s="52"/>
      <c r="B1600" s="52"/>
      <c r="C1600" s="52"/>
      <c r="D1600" s="52"/>
      <c r="E1600" s="52"/>
      <c r="F1600" s="52"/>
      <c r="G1600" s="52"/>
      <c r="H1600" s="52"/>
      <c r="I1600" s="52"/>
      <c r="J1600" s="52"/>
      <c r="K1600" s="52"/>
      <c r="L1600" s="52"/>
      <c r="M1600" s="52"/>
      <c r="N1600" s="52"/>
      <c r="O1600" s="52"/>
      <c r="P1600" s="52"/>
      <c r="Q1600" s="52"/>
      <c r="R1600" s="52"/>
      <c r="S1600" s="52"/>
      <c r="T1600" s="52"/>
      <c r="U1600" s="52"/>
      <c r="V1600" s="52"/>
      <c r="W1600" s="52"/>
      <c r="X1600" s="52"/>
      <c r="Y1600" s="52"/>
      <c r="Z1600" s="52"/>
      <c r="AA1600" s="52"/>
      <c r="AB1600" s="52"/>
      <c r="AC1600" s="52"/>
      <c r="AD1600" s="52"/>
      <c r="AE1600" s="52"/>
      <c r="AF1600" s="52"/>
      <c r="AG1600" s="52"/>
      <c r="AH1600" s="52"/>
      <c r="AI1600" s="52"/>
      <c r="AJ1600" s="52"/>
      <c r="AK1600" s="52"/>
      <c r="AL1600" s="52"/>
      <c r="AM1600" s="52"/>
      <c r="AN1600" s="52"/>
      <c r="AO1600" s="52"/>
      <c r="AP1600" s="52"/>
      <c r="AQ1600" s="52"/>
      <c r="AR1600" s="52"/>
      <c r="AS1600" s="52"/>
      <c r="AT1600" s="52"/>
      <c r="AU1600" s="52"/>
      <c r="AV1600" s="52"/>
      <c r="AW1600" s="52"/>
    </row>
    <row r="1601" spans="1:49" x14ac:dyDescent="0.2">
      <c r="A1601" s="52"/>
      <c r="B1601" s="52"/>
      <c r="C1601" s="52"/>
      <c r="D1601" s="52"/>
      <c r="E1601" s="52"/>
      <c r="F1601" s="52"/>
      <c r="G1601" s="52"/>
      <c r="H1601" s="52"/>
      <c r="I1601" s="52"/>
      <c r="J1601" s="52"/>
      <c r="K1601" s="52"/>
      <c r="L1601" s="52"/>
      <c r="M1601" s="52"/>
      <c r="N1601" s="52"/>
      <c r="O1601" s="52"/>
      <c r="P1601" s="52"/>
      <c r="Q1601" s="52"/>
      <c r="R1601" s="52"/>
      <c r="S1601" s="52"/>
      <c r="T1601" s="52"/>
      <c r="U1601" s="52"/>
      <c r="V1601" s="52"/>
      <c r="W1601" s="52"/>
      <c r="X1601" s="52"/>
      <c r="Y1601" s="52"/>
      <c r="Z1601" s="52"/>
      <c r="AA1601" s="52"/>
      <c r="AB1601" s="52"/>
      <c r="AC1601" s="52"/>
      <c r="AD1601" s="52"/>
      <c r="AE1601" s="52"/>
      <c r="AF1601" s="52"/>
      <c r="AG1601" s="52"/>
      <c r="AH1601" s="52"/>
      <c r="AI1601" s="52"/>
      <c r="AJ1601" s="52"/>
      <c r="AK1601" s="52"/>
      <c r="AL1601" s="52"/>
      <c r="AM1601" s="52"/>
      <c r="AN1601" s="52"/>
      <c r="AO1601" s="52"/>
      <c r="AP1601" s="52"/>
      <c r="AQ1601" s="52"/>
      <c r="AR1601" s="52"/>
      <c r="AS1601" s="52"/>
      <c r="AT1601" s="52"/>
      <c r="AU1601" s="52"/>
      <c r="AV1601" s="52"/>
      <c r="AW1601" s="52"/>
    </row>
    <row r="1602" spans="1:49" x14ac:dyDescent="0.2">
      <c r="A1602" s="52"/>
      <c r="B1602" s="52"/>
      <c r="C1602" s="52"/>
      <c r="D1602" s="52"/>
      <c r="E1602" s="52"/>
      <c r="F1602" s="52"/>
      <c r="G1602" s="52"/>
      <c r="H1602" s="52"/>
      <c r="I1602" s="52"/>
      <c r="J1602" s="52"/>
      <c r="K1602" s="52"/>
      <c r="L1602" s="52"/>
      <c r="M1602" s="52"/>
      <c r="N1602" s="52"/>
      <c r="O1602" s="52"/>
      <c r="P1602" s="52"/>
      <c r="Q1602" s="52"/>
      <c r="R1602" s="52"/>
      <c r="S1602" s="52"/>
      <c r="T1602" s="52"/>
      <c r="U1602" s="52"/>
      <c r="V1602" s="52"/>
      <c r="W1602" s="52"/>
      <c r="X1602" s="52"/>
      <c r="Y1602" s="52"/>
      <c r="Z1602" s="52"/>
      <c r="AA1602" s="52"/>
      <c r="AB1602" s="52"/>
      <c r="AC1602" s="52"/>
      <c r="AD1602" s="52"/>
      <c r="AE1602" s="52"/>
      <c r="AF1602" s="52"/>
      <c r="AG1602" s="52"/>
      <c r="AH1602" s="52"/>
      <c r="AI1602" s="52"/>
      <c r="AJ1602" s="52"/>
      <c r="AK1602" s="52"/>
      <c r="AL1602" s="52"/>
      <c r="AM1602" s="52"/>
      <c r="AN1602" s="52"/>
      <c r="AO1602" s="52"/>
      <c r="AP1602" s="52"/>
      <c r="AQ1602" s="52"/>
      <c r="AR1602" s="52"/>
      <c r="AS1602" s="52"/>
      <c r="AT1602" s="52"/>
      <c r="AU1602" s="52"/>
      <c r="AV1602" s="52"/>
      <c r="AW1602" s="52"/>
    </row>
    <row r="1603" spans="1:49" x14ac:dyDescent="0.2">
      <c r="A1603" s="52"/>
      <c r="B1603" s="52"/>
      <c r="C1603" s="52"/>
      <c r="D1603" s="52"/>
      <c r="E1603" s="52"/>
      <c r="F1603" s="52"/>
      <c r="G1603" s="52"/>
      <c r="H1603" s="52"/>
      <c r="I1603" s="52"/>
      <c r="J1603" s="52"/>
      <c r="K1603" s="52"/>
      <c r="L1603" s="52"/>
      <c r="M1603" s="52"/>
      <c r="N1603" s="52"/>
      <c r="O1603" s="52"/>
      <c r="P1603" s="52"/>
      <c r="Q1603" s="52"/>
      <c r="R1603" s="52"/>
      <c r="S1603" s="52"/>
      <c r="T1603" s="52"/>
      <c r="U1603" s="52"/>
      <c r="V1603" s="52"/>
      <c r="W1603" s="52"/>
      <c r="X1603" s="52"/>
      <c r="Y1603" s="52"/>
      <c r="Z1603" s="52"/>
      <c r="AA1603" s="52"/>
      <c r="AB1603" s="52"/>
      <c r="AC1603" s="52"/>
      <c r="AD1603" s="52"/>
      <c r="AE1603" s="52"/>
      <c r="AF1603" s="52"/>
      <c r="AG1603" s="52"/>
      <c r="AH1603" s="52"/>
      <c r="AI1603" s="52"/>
      <c r="AJ1603" s="52"/>
      <c r="AK1603" s="52"/>
      <c r="AL1603" s="52"/>
      <c r="AM1603" s="52"/>
      <c r="AN1603" s="52"/>
      <c r="AO1603" s="52"/>
      <c r="AP1603" s="52"/>
      <c r="AQ1603" s="52"/>
      <c r="AR1603" s="52"/>
      <c r="AS1603" s="52"/>
      <c r="AT1603" s="52"/>
      <c r="AU1603" s="52"/>
      <c r="AV1603" s="52"/>
      <c r="AW1603" s="52"/>
    </row>
    <row r="1604" spans="1:49" x14ac:dyDescent="0.2">
      <c r="A1604" s="52"/>
      <c r="B1604" s="52"/>
      <c r="C1604" s="52"/>
      <c r="D1604" s="52"/>
      <c r="E1604" s="52"/>
      <c r="F1604" s="52"/>
      <c r="G1604" s="52"/>
      <c r="H1604" s="52"/>
      <c r="I1604" s="52"/>
      <c r="J1604" s="52"/>
      <c r="K1604" s="52"/>
      <c r="L1604" s="52"/>
      <c r="M1604" s="52"/>
      <c r="N1604" s="52"/>
      <c r="O1604" s="52"/>
      <c r="P1604" s="52"/>
      <c r="Q1604" s="52"/>
      <c r="R1604" s="52"/>
      <c r="S1604" s="52"/>
      <c r="T1604" s="52"/>
      <c r="U1604" s="52"/>
      <c r="V1604" s="52"/>
      <c r="W1604" s="52"/>
      <c r="X1604" s="52"/>
      <c r="Y1604" s="52"/>
      <c r="Z1604" s="52"/>
      <c r="AA1604" s="52"/>
      <c r="AB1604" s="52"/>
      <c r="AC1604" s="52"/>
      <c r="AD1604" s="52"/>
      <c r="AE1604" s="52"/>
      <c r="AF1604" s="52"/>
      <c r="AG1604" s="52"/>
      <c r="AH1604" s="52"/>
      <c r="AI1604" s="52"/>
      <c r="AJ1604" s="52"/>
      <c r="AK1604" s="52"/>
      <c r="AL1604" s="52"/>
      <c r="AM1604" s="52"/>
      <c r="AN1604" s="52"/>
      <c r="AO1604" s="52"/>
      <c r="AP1604" s="52"/>
      <c r="AQ1604" s="52"/>
      <c r="AR1604" s="52"/>
      <c r="AS1604" s="52"/>
      <c r="AT1604" s="52"/>
      <c r="AU1604" s="52"/>
      <c r="AV1604" s="52"/>
      <c r="AW1604" s="52"/>
    </row>
    <row r="1605" spans="1:49" x14ac:dyDescent="0.2">
      <c r="A1605" s="52"/>
      <c r="B1605" s="52"/>
      <c r="C1605" s="52"/>
      <c r="D1605" s="52"/>
      <c r="E1605" s="52"/>
      <c r="F1605" s="52"/>
      <c r="G1605" s="52"/>
      <c r="H1605" s="52"/>
      <c r="I1605" s="52"/>
      <c r="J1605" s="52"/>
      <c r="K1605" s="52"/>
      <c r="L1605" s="52"/>
      <c r="M1605" s="52"/>
      <c r="N1605" s="52"/>
      <c r="O1605" s="52"/>
      <c r="P1605" s="52"/>
      <c r="Q1605" s="52"/>
      <c r="R1605" s="52"/>
      <c r="S1605" s="52"/>
      <c r="T1605" s="52"/>
      <c r="U1605" s="52"/>
      <c r="V1605" s="52"/>
      <c r="W1605" s="52"/>
      <c r="X1605" s="52"/>
      <c r="Y1605" s="52"/>
      <c r="Z1605" s="52"/>
      <c r="AA1605" s="52"/>
      <c r="AB1605" s="52"/>
      <c r="AC1605" s="52"/>
      <c r="AD1605" s="52"/>
      <c r="AE1605" s="52"/>
      <c r="AF1605" s="52"/>
      <c r="AG1605" s="52"/>
      <c r="AH1605" s="52"/>
      <c r="AI1605" s="52"/>
      <c r="AJ1605" s="52"/>
      <c r="AK1605" s="52"/>
      <c r="AL1605" s="52"/>
      <c r="AM1605" s="52"/>
      <c r="AN1605" s="52"/>
      <c r="AO1605" s="52"/>
      <c r="AP1605" s="52"/>
      <c r="AQ1605" s="52"/>
      <c r="AR1605" s="52"/>
      <c r="AS1605" s="52"/>
      <c r="AT1605" s="52"/>
      <c r="AU1605" s="52"/>
      <c r="AV1605" s="52"/>
      <c r="AW1605" s="52"/>
    </row>
    <row r="1606" spans="1:49" x14ac:dyDescent="0.2">
      <c r="A1606" s="52"/>
      <c r="B1606" s="52"/>
      <c r="C1606" s="52"/>
      <c r="D1606" s="52"/>
      <c r="E1606" s="52"/>
      <c r="F1606" s="52"/>
      <c r="G1606" s="52"/>
      <c r="H1606" s="52"/>
      <c r="I1606" s="52"/>
      <c r="J1606" s="52"/>
      <c r="K1606" s="52"/>
      <c r="L1606" s="52"/>
      <c r="M1606" s="52"/>
      <c r="N1606" s="52"/>
      <c r="O1606" s="52"/>
      <c r="P1606" s="52"/>
      <c r="Q1606" s="52"/>
      <c r="R1606" s="52"/>
      <c r="S1606" s="52"/>
      <c r="T1606" s="52"/>
      <c r="U1606" s="52"/>
      <c r="V1606" s="52"/>
      <c r="W1606" s="52"/>
      <c r="X1606" s="52"/>
      <c r="Y1606" s="52"/>
      <c r="Z1606" s="52"/>
      <c r="AA1606" s="52"/>
      <c r="AB1606" s="52"/>
      <c r="AC1606" s="52"/>
      <c r="AD1606" s="52"/>
      <c r="AE1606" s="52"/>
      <c r="AF1606" s="52"/>
      <c r="AG1606" s="52"/>
      <c r="AH1606" s="52"/>
      <c r="AI1606" s="52"/>
      <c r="AJ1606" s="52"/>
      <c r="AK1606" s="52"/>
      <c r="AL1606" s="52"/>
      <c r="AM1606" s="52"/>
      <c r="AN1606" s="52"/>
      <c r="AO1606" s="52"/>
      <c r="AP1606" s="52"/>
      <c r="AQ1606" s="52"/>
      <c r="AR1606" s="52"/>
      <c r="AS1606" s="52"/>
      <c r="AT1606" s="52"/>
      <c r="AU1606" s="52"/>
      <c r="AV1606" s="52"/>
      <c r="AW1606" s="52"/>
    </row>
    <row r="1607" spans="1:49" x14ac:dyDescent="0.2">
      <c r="A1607" s="52"/>
      <c r="B1607" s="52"/>
      <c r="C1607" s="52"/>
      <c r="D1607" s="52"/>
      <c r="E1607" s="52"/>
      <c r="F1607" s="52"/>
      <c r="G1607" s="52"/>
      <c r="H1607" s="52"/>
      <c r="I1607" s="52"/>
      <c r="J1607" s="52"/>
      <c r="K1607" s="52"/>
      <c r="L1607" s="52"/>
      <c r="M1607" s="52"/>
      <c r="N1607" s="52"/>
      <c r="O1607" s="52"/>
      <c r="P1607" s="52"/>
      <c r="Q1607" s="52"/>
      <c r="R1607" s="52"/>
      <c r="S1607" s="52"/>
      <c r="T1607" s="52"/>
      <c r="U1607" s="52"/>
      <c r="V1607" s="52"/>
      <c r="W1607" s="52"/>
      <c r="X1607" s="52"/>
      <c r="Y1607" s="52"/>
      <c r="Z1607" s="52"/>
      <c r="AA1607" s="52"/>
      <c r="AB1607" s="52"/>
      <c r="AC1607" s="52"/>
      <c r="AD1607" s="52"/>
      <c r="AE1607" s="52"/>
      <c r="AF1607" s="52"/>
      <c r="AG1607" s="52"/>
      <c r="AH1607" s="52"/>
      <c r="AI1607" s="52"/>
      <c r="AJ1607" s="52"/>
      <c r="AK1607" s="52"/>
      <c r="AL1607" s="52"/>
      <c r="AM1607" s="52"/>
      <c r="AN1607" s="52"/>
      <c r="AO1607" s="52"/>
      <c r="AP1607" s="52"/>
      <c r="AQ1607" s="52"/>
      <c r="AR1607" s="52"/>
      <c r="AS1607" s="52"/>
      <c r="AT1607" s="52"/>
      <c r="AU1607" s="52"/>
      <c r="AV1607" s="52"/>
      <c r="AW1607" s="52"/>
    </row>
    <row r="1608" spans="1:49" x14ac:dyDescent="0.2">
      <c r="A1608" s="52"/>
      <c r="B1608" s="52"/>
      <c r="C1608" s="52"/>
      <c r="D1608" s="52"/>
      <c r="E1608" s="52"/>
      <c r="F1608" s="52"/>
      <c r="G1608" s="52"/>
      <c r="H1608" s="52"/>
      <c r="I1608" s="52"/>
      <c r="J1608" s="52"/>
      <c r="K1608" s="52"/>
      <c r="L1608" s="52"/>
      <c r="M1608" s="52"/>
      <c r="N1608" s="52"/>
      <c r="O1608" s="52"/>
      <c r="P1608" s="52"/>
      <c r="Q1608" s="52"/>
      <c r="R1608" s="52"/>
      <c r="S1608" s="52"/>
      <c r="T1608" s="52"/>
      <c r="U1608" s="52"/>
      <c r="V1608" s="52"/>
      <c r="W1608" s="52"/>
      <c r="X1608" s="52"/>
      <c r="Y1608" s="52"/>
      <c r="Z1608" s="52"/>
      <c r="AA1608" s="52"/>
      <c r="AB1608" s="52"/>
      <c r="AC1608" s="52"/>
      <c r="AD1608" s="52"/>
      <c r="AE1608" s="52"/>
      <c r="AF1608" s="52"/>
      <c r="AG1608" s="52"/>
      <c r="AH1608" s="52"/>
      <c r="AI1608" s="52"/>
      <c r="AJ1608" s="52"/>
      <c r="AK1608" s="52"/>
      <c r="AL1608" s="52"/>
      <c r="AM1608" s="52"/>
      <c r="AN1608" s="52"/>
      <c r="AO1608" s="52"/>
      <c r="AP1608" s="52"/>
      <c r="AQ1608" s="52"/>
      <c r="AR1608" s="52"/>
      <c r="AS1608" s="52"/>
      <c r="AT1608" s="52"/>
      <c r="AU1608" s="52"/>
      <c r="AV1608" s="52"/>
      <c r="AW1608" s="52"/>
    </row>
    <row r="1609" spans="1:49" x14ac:dyDescent="0.2">
      <c r="A1609" s="52"/>
      <c r="B1609" s="52"/>
      <c r="C1609" s="52"/>
      <c r="D1609" s="52"/>
      <c r="E1609" s="52"/>
      <c r="F1609" s="52"/>
      <c r="G1609" s="52"/>
      <c r="H1609" s="52"/>
      <c r="I1609" s="52"/>
      <c r="J1609" s="52"/>
      <c r="K1609" s="52"/>
      <c r="L1609" s="52"/>
      <c r="M1609" s="52"/>
      <c r="N1609" s="52"/>
      <c r="O1609" s="52"/>
      <c r="P1609" s="52"/>
      <c r="Q1609" s="52"/>
      <c r="R1609" s="52"/>
      <c r="S1609" s="52"/>
      <c r="T1609" s="52"/>
      <c r="U1609" s="52"/>
      <c r="V1609" s="52"/>
      <c r="W1609" s="52"/>
      <c r="X1609" s="52"/>
      <c r="Y1609" s="52"/>
      <c r="Z1609" s="52"/>
      <c r="AA1609" s="52"/>
      <c r="AB1609" s="52"/>
      <c r="AC1609" s="52"/>
      <c r="AD1609" s="52"/>
      <c r="AE1609" s="52"/>
      <c r="AF1609" s="52"/>
      <c r="AG1609" s="52"/>
      <c r="AH1609" s="52"/>
      <c r="AI1609" s="52"/>
      <c r="AJ1609" s="52"/>
      <c r="AK1609" s="52"/>
      <c r="AL1609" s="52"/>
      <c r="AM1609" s="52"/>
      <c r="AN1609" s="52"/>
      <c r="AO1609" s="52"/>
      <c r="AP1609" s="52"/>
      <c r="AQ1609" s="52"/>
      <c r="AR1609" s="52"/>
      <c r="AS1609" s="52"/>
      <c r="AT1609" s="52"/>
      <c r="AU1609" s="52"/>
      <c r="AV1609" s="52"/>
      <c r="AW1609" s="52"/>
    </row>
    <row r="1610" spans="1:49" x14ac:dyDescent="0.2">
      <c r="A1610" s="52"/>
      <c r="B1610" s="52"/>
      <c r="C1610" s="52"/>
      <c r="D1610" s="52"/>
      <c r="E1610" s="52"/>
      <c r="F1610" s="52"/>
      <c r="G1610" s="52"/>
      <c r="H1610" s="52"/>
      <c r="I1610" s="52"/>
      <c r="J1610" s="52"/>
      <c r="K1610" s="52"/>
      <c r="L1610" s="52"/>
      <c r="M1610" s="52"/>
      <c r="N1610" s="52"/>
      <c r="O1610" s="52"/>
      <c r="P1610" s="52"/>
      <c r="Q1610" s="52"/>
      <c r="R1610" s="52"/>
      <c r="S1610" s="52"/>
      <c r="T1610" s="52"/>
      <c r="U1610" s="52"/>
      <c r="V1610" s="52"/>
      <c r="W1610" s="52"/>
      <c r="X1610" s="52"/>
      <c r="Y1610" s="52"/>
      <c r="Z1610" s="52"/>
      <c r="AA1610" s="52"/>
      <c r="AB1610" s="52"/>
      <c r="AC1610" s="52"/>
      <c r="AD1610" s="52"/>
      <c r="AE1610" s="52"/>
      <c r="AF1610" s="52"/>
      <c r="AG1610" s="52"/>
      <c r="AH1610" s="52"/>
      <c r="AI1610" s="52"/>
      <c r="AJ1610" s="52"/>
      <c r="AK1610" s="52"/>
      <c r="AL1610" s="52"/>
      <c r="AM1610" s="52"/>
      <c r="AN1610" s="52"/>
      <c r="AO1610" s="52"/>
      <c r="AP1610" s="52"/>
      <c r="AQ1610" s="52"/>
      <c r="AR1610" s="52"/>
      <c r="AS1610" s="52"/>
      <c r="AT1610" s="52"/>
      <c r="AU1610" s="52"/>
      <c r="AV1610" s="52"/>
      <c r="AW1610" s="52"/>
    </row>
    <row r="1611" spans="1:49" x14ac:dyDescent="0.2">
      <c r="A1611" s="52"/>
      <c r="B1611" s="52"/>
      <c r="C1611" s="52"/>
      <c r="D1611" s="52"/>
      <c r="E1611" s="52"/>
      <c r="F1611" s="52"/>
      <c r="G1611" s="52"/>
      <c r="H1611" s="52"/>
      <c r="I1611" s="52"/>
      <c r="J1611" s="52"/>
      <c r="K1611" s="52"/>
      <c r="L1611" s="52"/>
      <c r="M1611" s="52"/>
      <c r="N1611" s="52"/>
      <c r="O1611" s="52"/>
      <c r="P1611" s="52"/>
      <c r="Q1611" s="52"/>
      <c r="R1611" s="52"/>
      <c r="S1611" s="52"/>
      <c r="T1611" s="52"/>
      <c r="U1611" s="52"/>
      <c r="V1611" s="52"/>
      <c r="W1611" s="52"/>
      <c r="X1611" s="52"/>
      <c r="Y1611" s="52"/>
      <c r="Z1611" s="52"/>
      <c r="AA1611" s="52"/>
      <c r="AB1611" s="52"/>
      <c r="AC1611" s="52"/>
      <c r="AD1611" s="52"/>
      <c r="AE1611" s="52"/>
      <c r="AF1611" s="52"/>
      <c r="AG1611" s="52"/>
      <c r="AH1611" s="52"/>
      <c r="AI1611" s="52"/>
      <c r="AJ1611" s="52"/>
      <c r="AK1611" s="52"/>
      <c r="AL1611" s="52"/>
      <c r="AM1611" s="52"/>
      <c r="AN1611" s="52"/>
      <c r="AO1611" s="52"/>
      <c r="AP1611" s="52"/>
      <c r="AQ1611" s="52"/>
      <c r="AR1611" s="52"/>
      <c r="AS1611" s="52"/>
      <c r="AT1611" s="52"/>
      <c r="AU1611" s="52"/>
      <c r="AV1611" s="52"/>
      <c r="AW1611" s="52"/>
    </row>
    <row r="1612" spans="1:49" x14ac:dyDescent="0.2">
      <c r="A1612" s="52"/>
      <c r="B1612" s="52"/>
      <c r="C1612" s="52"/>
      <c r="D1612" s="52"/>
      <c r="E1612" s="52"/>
      <c r="F1612" s="52"/>
      <c r="G1612" s="52"/>
      <c r="H1612" s="52"/>
      <c r="I1612" s="52"/>
      <c r="J1612" s="52"/>
      <c r="K1612" s="52"/>
      <c r="L1612" s="52"/>
      <c r="M1612" s="52"/>
      <c r="N1612" s="52"/>
      <c r="O1612" s="52"/>
      <c r="P1612" s="52"/>
      <c r="Q1612" s="52"/>
      <c r="R1612" s="52"/>
      <c r="S1612" s="52"/>
      <c r="T1612" s="52"/>
      <c r="U1612" s="52"/>
      <c r="V1612" s="52"/>
      <c r="W1612" s="52"/>
      <c r="X1612" s="52"/>
      <c r="Y1612" s="52"/>
      <c r="Z1612" s="52"/>
      <c r="AA1612" s="52"/>
      <c r="AB1612" s="52"/>
      <c r="AC1612" s="52"/>
      <c r="AD1612" s="52"/>
      <c r="AE1612" s="52"/>
      <c r="AF1612" s="52"/>
      <c r="AG1612" s="52"/>
      <c r="AH1612" s="52"/>
      <c r="AI1612" s="52"/>
      <c r="AJ1612" s="52"/>
      <c r="AK1612" s="52"/>
      <c r="AL1612" s="52"/>
      <c r="AM1612" s="52"/>
      <c r="AN1612" s="52"/>
      <c r="AO1612" s="52"/>
      <c r="AP1612" s="52"/>
      <c r="AQ1612" s="52"/>
      <c r="AR1612" s="52"/>
      <c r="AS1612" s="52"/>
      <c r="AT1612" s="52"/>
      <c r="AU1612" s="52"/>
      <c r="AV1612" s="52"/>
      <c r="AW1612" s="52"/>
    </row>
    <row r="1613" spans="1:49" x14ac:dyDescent="0.2">
      <c r="A1613" s="52"/>
      <c r="B1613" s="52"/>
      <c r="C1613" s="52"/>
      <c r="D1613" s="52"/>
      <c r="E1613" s="52"/>
      <c r="F1613" s="52"/>
      <c r="G1613" s="52"/>
      <c r="H1613" s="52"/>
      <c r="I1613" s="52"/>
      <c r="J1613" s="52"/>
      <c r="K1613" s="52"/>
      <c r="L1613" s="52"/>
      <c r="M1613" s="52"/>
      <c r="N1613" s="52"/>
      <c r="O1613" s="52"/>
      <c r="P1613" s="52"/>
      <c r="Q1613" s="52"/>
      <c r="R1613" s="52"/>
      <c r="S1613" s="52"/>
      <c r="T1613" s="52"/>
      <c r="U1613" s="52"/>
      <c r="V1613" s="52"/>
      <c r="W1613" s="52"/>
      <c r="X1613" s="52"/>
      <c r="Y1613" s="52"/>
      <c r="Z1613" s="52"/>
      <c r="AA1613" s="52"/>
      <c r="AB1613" s="52"/>
      <c r="AC1613" s="52"/>
      <c r="AD1613" s="52"/>
      <c r="AE1613" s="52"/>
      <c r="AF1613" s="52"/>
      <c r="AG1613" s="52"/>
      <c r="AH1613" s="52"/>
      <c r="AI1613" s="52"/>
      <c r="AJ1613" s="52"/>
      <c r="AK1613" s="52"/>
      <c r="AL1613" s="52"/>
      <c r="AM1613" s="52"/>
      <c r="AN1613" s="52"/>
      <c r="AO1613" s="52"/>
      <c r="AP1613" s="52"/>
      <c r="AQ1613" s="52"/>
      <c r="AR1613" s="52"/>
      <c r="AS1613" s="52"/>
      <c r="AT1613" s="52"/>
      <c r="AU1613" s="52"/>
      <c r="AV1613" s="52"/>
      <c r="AW1613" s="52"/>
    </row>
    <row r="1614" spans="1:49" x14ac:dyDescent="0.2">
      <c r="A1614" s="52"/>
      <c r="B1614" s="52"/>
      <c r="C1614" s="52"/>
      <c r="D1614" s="52"/>
      <c r="E1614" s="52"/>
      <c r="F1614" s="52"/>
      <c r="G1614" s="52"/>
      <c r="H1614" s="52"/>
      <c r="I1614" s="52"/>
      <c r="J1614" s="52"/>
      <c r="K1614" s="52"/>
      <c r="L1614" s="52"/>
      <c r="M1614" s="52"/>
      <c r="N1614" s="52"/>
      <c r="O1614" s="52"/>
      <c r="P1614" s="52"/>
      <c r="Q1614" s="52"/>
      <c r="R1614" s="52"/>
      <c r="S1614" s="52"/>
      <c r="T1614" s="52"/>
      <c r="U1614" s="52"/>
      <c r="V1614" s="52"/>
      <c r="W1614" s="52"/>
      <c r="X1614" s="52"/>
      <c r="Y1614" s="52"/>
      <c r="Z1614" s="52"/>
      <c r="AA1614" s="52"/>
      <c r="AB1614" s="52"/>
      <c r="AC1614" s="52"/>
      <c r="AD1614" s="52"/>
      <c r="AE1614" s="52"/>
      <c r="AF1614" s="52"/>
      <c r="AG1614" s="52"/>
      <c r="AH1614" s="52"/>
      <c r="AI1614" s="52"/>
      <c r="AJ1614" s="52"/>
      <c r="AK1614" s="52"/>
      <c r="AL1614" s="52"/>
      <c r="AM1614" s="52"/>
      <c r="AN1614" s="52"/>
      <c r="AO1614" s="52"/>
      <c r="AP1614" s="52"/>
      <c r="AQ1614" s="52"/>
      <c r="AR1614" s="52"/>
      <c r="AS1614" s="52"/>
      <c r="AT1614" s="52"/>
      <c r="AU1614" s="52"/>
      <c r="AV1614" s="52"/>
      <c r="AW1614" s="52"/>
    </row>
    <row r="1615" spans="1:49" x14ac:dyDescent="0.2">
      <c r="A1615" s="52"/>
      <c r="B1615" s="52"/>
      <c r="C1615" s="52"/>
      <c r="D1615" s="52"/>
      <c r="E1615" s="52"/>
      <c r="F1615" s="52"/>
      <c r="G1615" s="52"/>
      <c r="H1615" s="52"/>
      <c r="I1615" s="52"/>
      <c r="J1615" s="52"/>
      <c r="K1615" s="52"/>
      <c r="L1615" s="52"/>
      <c r="M1615" s="52"/>
      <c r="N1615" s="52"/>
      <c r="O1615" s="52"/>
      <c r="P1615" s="52"/>
      <c r="Q1615" s="52"/>
      <c r="R1615" s="52"/>
      <c r="S1615" s="52"/>
      <c r="T1615" s="52"/>
      <c r="U1615" s="52"/>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row>
    <row r="1616" spans="1:49" x14ac:dyDescent="0.2">
      <c r="A1616" s="52"/>
      <c r="B1616" s="52"/>
      <c r="C1616" s="52"/>
      <c r="D1616" s="52"/>
      <c r="E1616" s="52"/>
      <c r="F1616" s="52"/>
      <c r="G1616" s="52"/>
      <c r="H1616" s="52"/>
      <c r="I1616" s="52"/>
      <c r="J1616" s="52"/>
      <c r="K1616" s="52"/>
      <c r="L1616" s="52"/>
      <c r="M1616" s="52"/>
      <c r="N1616" s="52"/>
      <c r="O1616" s="52"/>
      <c r="P1616" s="52"/>
      <c r="Q1616" s="52"/>
      <c r="R1616" s="52"/>
      <c r="S1616" s="52"/>
      <c r="T1616" s="52"/>
      <c r="U1616" s="52"/>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row>
    <row r="1617" spans="1:49" x14ac:dyDescent="0.2">
      <c r="A1617" s="52"/>
      <c r="B1617" s="52"/>
      <c r="C1617" s="52"/>
      <c r="D1617" s="52"/>
      <c r="E1617" s="52"/>
      <c r="F1617" s="52"/>
      <c r="G1617" s="52"/>
      <c r="H1617" s="52"/>
      <c r="I1617" s="52"/>
      <c r="J1617" s="52"/>
      <c r="K1617" s="52"/>
      <c r="L1617" s="52"/>
      <c r="M1617" s="52"/>
      <c r="N1617" s="52"/>
      <c r="O1617" s="52"/>
      <c r="P1617" s="52"/>
      <c r="Q1617" s="52"/>
      <c r="R1617" s="52"/>
      <c r="S1617" s="52"/>
      <c r="T1617" s="52"/>
      <c r="U1617" s="52"/>
      <c r="V1617" s="52"/>
      <c r="W1617" s="52"/>
      <c r="X1617" s="52"/>
      <c r="Y1617" s="52"/>
      <c r="Z1617" s="52"/>
      <c r="AA1617" s="52"/>
      <c r="AB1617" s="52"/>
      <c r="AC1617" s="52"/>
      <c r="AD1617" s="52"/>
      <c r="AE1617" s="52"/>
      <c r="AF1617" s="52"/>
      <c r="AG1617" s="52"/>
      <c r="AH1617" s="52"/>
      <c r="AI1617" s="52"/>
      <c r="AJ1617" s="52"/>
      <c r="AK1617" s="52"/>
      <c r="AL1617" s="52"/>
      <c r="AM1617" s="52"/>
      <c r="AN1617" s="52"/>
      <c r="AO1617" s="52"/>
      <c r="AP1617" s="52"/>
      <c r="AQ1617" s="52"/>
      <c r="AR1617" s="52"/>
      <c r="AS1617" s="52"/>
      <c r="AT1617" s="52"/>
      <c r="AU1617" s="52"/>
      <c r="AV1617" s="52"/>
      <c r="AW1617" s="52"/>
    </row>
    <row r="1618" spans="1:49" x14ac:dyDescent="0.2">
      <c r="A1618" s="52"/>
      <c r="B1618" s="52"/>
      <c r="C1618" s="52"/>
      <c r="D1618" s="52"/>
      <c r="E1618" s="52"/>
      <c r="F1618" s="52"/>
      <c r="G1618" s="52"/>
      <c r="H1618" s="52"/>
      <c r="I1618" s="52"/>
      <c r="J1618" s="52"/>
      <c r="K1618" s="52"/>
      <c r="L1618" s="52"/>
      <c r="M1618" s="52"/>
      <c r="N1618" s="52"/>
      <c r="O1618" s="52"/>
      <c r="P1618" s="52"/>
      <c r="Q1618" s="52"/>
      <c r="R1618" s="52"/>
      <c r="S1618" s="52"/>
      <c r="T1618" s="52"/>
      <c r="U1618" s="52"/>
      <c r="V1618" s="52"/>
      <c r="W1618" s="52"/>
      <c r="X1618" s="52"/>
      <c r="Y1618" s="52"/>
      <c r="Z1618" s="52"/>
      <c r="AA1618" s="52"/>
      <c r="AB1618" s="52"/>
      <c r="AC1618" s="52"/>
      <c r="AD1618" s="52"/>
      <c r="AE1618" s="52"/>
      <c r="AF1618" s="52"/>
      <c r="AG1618" s="52"/>
      <c r="AH1618" s="52"/>
      <c r="AI1618" s="52"/>
      <c r="AJ1618" s="52"/>
      <c r="AK1618" s="52"/>
      <c r="AL1618" s="52"/>
      <c r="AM1618" s="52"/>
      <c r="AN1618" s="52"/>
      <c r="AO1618" s="52"/>
      <c r="AP1618" s="52"/>
      <c r="AQ1618" s="52"/>
      <c r="AR1618" s="52"/>
      <c r="AS1618" s="52"/>
      <c r="AT1618" s="52"/>
      <c r="AU1618" s="52"/>
      <c r="AV1618" s="52"/>
      <c r="AW1618" s="52"/>
    </row>
    <row r="1619" spans="1:49" x14ac:dyDescent="0.2">
      <c r="A1619" s="52"/>
      <c r="B1619" s="52"/>
      <c r="C1619" s="52"/>
      <c r="D1619" s="52"/>
      <c r="E1619" s="52"/>
      <c r="F1619" s="52"/>
      <c r="G1619" s="52"/>
      <c r="H1619" s="52"/>
      <c r="I1619" s="52"/>
      <c r="J1619" s="52"/>
      <c r="K1619" s="52"/>
      <c r="L1619" s="52"/>
      <c r="M1619" s="52"/>
      <c r="N1619" s="52"/>
      <c r="O1619" s="52"/>
      <c r="P1619" s="52"/>
      <c r="Q1619" s="52"/>
      <c r="R1619" s="52"/>
      <c r="S1619" s="52"/>
      <c r="T1619" s="52"/>
      <c r="U1619" s="52"/>
      <c r="V1619" s="52"/>
      <c r="W1619" s="52"/>
      <c r="X1619" s="52"/>
      <c r="Y1619" s="52"/>
      <c r="Z1619" s="52"/>
      <c r="AA1619" s="52"/>
      <c r="AB1619" s="52"/>
      <c r="AC1619" s="52"/>
      <c r="AD1619" s="52"/>
      <c r="AE1619" s="52"/>
      <c r="AF1619" s="52"/>
      <c r="AG1619" s="52"/>
      <c r="AH1619" s="52"/>
      <c r="AI1619" s="52"/>
      <c r="AJ1619" s="52"/>
      <c r="AK1619" s="52"/>
      <c r="AL1619" s="52"/>
      <c r="AM1619" s="52"/>
      <c r="AN1619" s="52"/>
      <c r="AO1619" s="52"/>
      <c r="AP1619" s="52"/>
      <c r="AQ1619" s="52"/>
      <c r="AR1619" s="52"/>
      <c r="AS1619" s="52"/>
      <c r="AT1619" s="52"/>
      <c r="AU1619" s="52"/>
      <c r="AV1619" s="52"/>
      <c r="AW1619" s="52"/>
    </row>
    <row r="1620" spans="1:49" x14ac:dyDescent="0.2">
      <c r="A1620" s="52"/>
      <c r="B1620" s="52"/>
      <c r="C1620" s="52"/>
      <c r="D1620" s="52"/>
      <c r="E1620" s="52"/>
      <c r="F1620" s="52"/>
      <c r="G1620" s="52"/>
      <c r="H1620" s="52"/>
      <c r="I1620" s="52"/>
      <c r="J1620" s="52"/>
      <c r="K1620" s="52"/>
      <c r="L1620" s="52"/>
      <c r="M1620" s="52"/>
      <c r="N1620" s="52"/>
      <c r="O1620" s="52"/>
      <c r="P1620" s="52"/>
      <c r="Q1620" s="52"/>
      <c r="R1620" s="52"/>
      <c r="S1620" s="52"/>
      <c r="T1620" s="52"/>
      <c r="U1620" s="52"/>
      <c r="V1620" s="52"/>
      <c r="W1620" s="52"/>
      <c r="X1620" s="52"/>
      <c r="Y1620" s="52"/>
      <c r="Z1620" s="52"/>
      <c r="AA1620" s="52"/>
      <c r="AB1620" s="52"/>
      <c r="AC1620" s="52"/>
      <c r="AD1620" s="52"/>
      <c r="AE1620" s="52"/>
      <c r="AF1620" s="52"/>
      <c r="AG1620" s="52"/>
      <c r="AH1620" s="52"/>
      <c r="AI1620" s="52"/>
      <c r="AJ1620" s="52"/>
      <c r="AK1620" s="52"/>
      <c r="AL1620" s="52"/>
      <c r="AM1620" s="52"/>
      <c r="AN1620" s="52"/>
      <c r="AO1620" s="52"/>
      <c r="AP1620" s="52"/>
      <c r="AQ1620" s="52"/>
      <c r="AR1620" s="52"/>
      <c r="AS1620" s="52"/>
      <c r="AT1620" s="52"/>
      <c r="AU1620" s="52"/>
      <c r="AV1620" s="52"/>
      <c r="AW1620" s="52"/>
    </row>
    <row r="1621" spans="1:49" x14ac:dyDescent="0.2">
      <c r="A1621" s="52"/>
      <c r="B1621" s="52"/>
      <c r="C1621" s="52"/>
      <c r="D1621" s="52"/>
      <c r="E1621" s="52"/>
      <c r="F1621" s="52"/>
      <c r="G1621" s="52"/>
      <c r="H1621" s="52"/>
      <c r="I1621" s="52"/>
      <c r="J1621" s="52"/>
      <c r="K1621" s="52"/>
      <c r="L1621" s="52"/>
      <c r="M1621" s="52"/>
      <c r="N1621" s="52"/>
      <c r="O1621" s="52"/>
      <c r="P1621" s="52"/>
      <c r="Q1621" s="52"/>
      <c r="R1621" s="52"/>
      <c r="S1621" s="52"/>
      <c r="T1621" s="52"/>
      <c r="U1621" s="52"/>
      <c r="V1621" s="52"/>
      <c r="W1621" s="52"/>
      <c r="X1621" s="52"/>
      <c r="Y1621" s="52"/>
      <c r="Z1621" s="52"/>
      <c r="AA1621" s="52"/>
      <c r="AB1621" s="52"/>
      <c r="AC1621" s="52"/>
      <c r="AD1621" s="52"/>
      <c r="AE1621" s="52"/>
      <c r="AF1621" s="52"/>
      <c r="AG1621" s="52"/>
      <c r="AH1621" s="52"/>
      <c r="AI1621" s="52"/>
      <c r="AJ1621" s="52"/>
      <c r="AK1621" s="52"/>
      <c r="AL1621" s="52"/>
      <c r="AM1621" s="52"/>
      <c r="AN1621" s="52"/>
      <c r="AO1621" s="52"/>
      <c r="AP1621" s="52"/>
      <c r="AQ1621" s="52"/>
      <c r="AR1621" s="52"/>
      <c r="AS1621" s="52"/>
      <c r="AT1621" s="52"/>
      <c r="AU1621" s="52"/>
      <c r="AV1621" s="52"/>
      <c r="AW1621" s="52"/>
    </row>
    <row r="1622" spans="1:49" x14ac:dyDescent="0.2">
      <c r="A1622" s="52"/>
      <c r="B1622" s="52"/>
      <c r="C1622" s="52"/>
      <c r="D1622" s="52"/>
      <c r="E1622" s="52"/>
      <c r="F1622" s="52"/>
      <c r="G1622" s="52"/>
      <c r="H1622" s="52"/>
      <c r="I1622" s="52"/>
      <c r="J1622" s="52"/>
      <c r="K1622" s="52"/>
      <c r="L1622" s="52"/>
      <c r="M1622" s="52"/>
      <c r="N1622" s="52"/>
      <c r="O1622" s="52"/>
      <c r="P1622" s="52"/>
      <c r="Q1622" s="52"/>
      <c r="R1622" s="52"/>
      <c r="S1622" s="52"/>
      <c r="T1622" s="52"/>
      <c r="U1622" s="52"/>
      <c r="V1622" s="52"/>
      <c r="W1622" s="52"/>
      <c r="X1622" s="52"/>
      <c r="Y1622" s="52"/>
      <c r="Z1622" s="52"/>
      <c r="AA1622" s="52"/>
      <c r="AB1622" s="52"/>
      <c r="AC1622" s="52"/>
      <c r="AD1622" s="52"/>
      <c r="AE1622" s="52"/>
      <c r="AF1622" s="52"/>
      <c r="AG1622" s="52"/>
      <c r="AH1622" s="52"/>
      <c r="AI1622" s="52"/>
      <c r="AJ1622" s="52"/>
      <c r="AK1622" s="52"/>
      <c r="AL1622" s="52"/>
      <c r="AM1622" s="52"/>
      <c r="AN1622" s="52"/>
      <c r="AO1622" s="52"/>
      <c r="AP1622" s="52"/>
      <c r="AQ1622" s="52"/>
      <c r="AR1622" s="52"/>
      <c r="AS1622" s="52"/>
      <c r="AT1622" s="52"/>
      <c r="AU1622" s="52"/>
      <c r="AV1622" s="52"/>
      <c r="AW1622" s="52"/>
    </row>
    <row r="1623" spans="1:49" x14ac:dyDescent="0.2">
      <c r="A1623" s="52"/>
      <c r="B1623" s="52"/>
      <c r="C1623" s="52"/>
      <c r="D1623" s="52"/>
      <c r="E1623" s="52"/>
      <c r="F1623" s="52"/>
      <c r="G1623" s="52"/>
      <c r="H1623" s="52"/>
      <c r="I1623" s="52"/>
      <c r="J1623" s="52"/>
      <c r="K1623" s="52"/>
      <c r="L1623" s="52"/>
      <c r="M1623" s="52"/>
      <c r="N1623" s="52"/>
      <c r="O1623" s="52"/>
      <c r="P1623" s="52"/>
      <c r="Q1623" s="52"/>
      <c r="R1623" s="52"/>
      <c r="S1623" s="52"/>
      <c r="T1623" s="52"/>
      <c r="U1623" s="52"/>
      <c r="V1623" s="52"/>
      <c r="W1623" s="52"/>
      <c r="X1623" s="52"/>
      <c r="Y1623" s="52"/>
      <c r="Z1623" s="52"/>
      <c r="AA1623" s="52"/>
      <c r="AB1623" s="52"/>
      <c r="AC1623" s="52"/>
      <c r="AD1623" s="52"/>
      <c r="AE1623" s="52"/>
      <c r="AF1623" s="52"/>
      <c r="AG1623" s="52"/>
      <c r="AH1623" s="52"/>
      <c r="AI1623" s="52"/>
      <c r="AJ1623" s="52"/>
      <c r="AK1623" s="52"/>
      <c r="AL1623" s="52"/>
      <c r="AM1623" s="52"/>
      <c r="AN1623" s="52"/>
      <c r="AO1623" s="52"/>
      <c r="AP1623" s="52"/>
      <c r="AQ1623" s="52"/>
      <c r="AR1623" s="52"/>
      <c r="AS1623" s="52"/>
      <c r="AT1623" s="52"/>
      <c r="AU1623" s="52"/>
      <c r="AV1623" s="52"/>
      <c r="AW1623" s="52"/>
    </row>
    <row r="1624" spans="1:49" x14ac:dyDescent="0.2">
      <c r="A1624" s="52"/>
      <c r="B1624" s="52"/>
      <c r="C1624" s="52"/>
      <c r="D1624" s="52"/>
      <c r="E1624" s="52"/>
      <c r="F1624" s="52"/>
      <c r="G1624" s="52"/>
      <c r="H1624" s="52"/>
      <c r="I1624" s="52"/>
      <c r="J1624" s="52"/>
      <c r="K1624" s="52"/>
      <c r="L1624" s="52"/>
      <c r="M1624" s="52"/>
      <c r="N1624" s="52"/>
      <c r="O1624" s="52"/>
      <c r="P1624" s="52"/>
      <c r="Q1624" s="52"/>
      <c r="R1624" s="52"/>
      <c r="S1624" s="52"/>
      <c r="T1624" s="52"/>
      <c r="U1624" s="52"/>
      <c r="V1624" s="52"/>
      <c r="W1624" s="52"/>
      <c r="X1624" s="52"/>
      <c r="Y1624" s="52"/>
      <c r="Z1624" s="52"/>
      <c r="AA1624" s="52"/>
      <c r="AB1624" s="52"/>
      <c r="AC1624" s="52"/>
      <c r="AD1624" s="52"/>
      <c r="AE1624" s="52"/>
      <c r="AF1624" s="52"/>
      <c r="AG1624" s="52"/>
      <c r="AH1624" s="52"/>
      <c r="AI1624" s="52"/>
      <c r="AJ1624" s="52"/>
      <c r="AK1624" s="52"/>
      <c r="AL1624" s="52"/>
      <c r="AM1624" s="52"/>
      <c r="AN1624" s="52"/>
      <c r="AO1624" s="52"/>
      <c r="AP1624" s="52"/>
      <c r="AQ1624" s="52"/>
      <c r="AR1624" s="52"/>
      <c r="AS1624" s="52"/>
      <c r="AT1624" s="52"/>
      <c r="AU1624" s="52"/>
      <c r="AV1624" s="52"/>
      <c r="AW1624" s="52"/>
    </row>
    <row r="1625" spans="1:49" x14ac:dyDescent="0.2">
      <c r="A1625" s="52"/>
      <c r="B1625" s="52"/>
      <c r="C1625" s="52"/>
      <c r="D1625" s="52"/>
      <c r="E1625" s="52"/>
      <c r="F1625" s="52"/>
      <c r="G1625" s="52"/>
      <c r="H1625" s="52"/>
      <c r="I1625" s="52"/>
      <c r="J1625" s="52"/>
      <c r="K1625" s="52"/>
      <c r="L1625" s="52"/>
      <c r="M1625" s="52"/>
      <c r="N1625" s="52"/>
      <c r="O1625" s="52"/>
      <c r="P1625" s="52"/>
      <c r="Q1625" s="52"/>
      <c r="R1625" s="52"/>
      <c r="S1625" s="52"/>
      <c r="T1625" s="52"/>
      <c r="U1625" s="52"/>
      <c r="V1625" s="52"/>
      <c r="W1625" s="52"/>
      <c r="X1625" s="52"/>
      <c r="Y1625" s="52"/>
      <c r="Z1625" s="52"/>
      <c r="AA1625" s="52"/>
      <c r="AB1625" s="52"/>
      <c r="AC1625" s="52"/>
      <c r="AD1625" s="52"/>
      <c r="AE1625" s="52"/>
      <c r="AF1625" s="52"/>
      <c r="AG1625" s="52"/>
      <c r="AH1625" s="52"/>
      <c r="AI1625" s="52"/>
      <c r="AJ1625" s="52"/>
      <c r="AK1625" s="52"/>
      <c r="AL1625" s="52"/>
      <c r="AM1625" s="52"/>
      <c r="AN1625" s="52"/>
      <c r="AO1625" s="52"/>
      <c r="AP1625" s="52"/>
      <c r="AQ1625" s="52"/>
      <c r="AR1625" s="52"/>
      <c r="AS1625" s="52"/>
      <c r="AT1625" s="52"/>
      <c r="AU1625" s="52"/>
      <c r="AV1625" s="52"/>
      <c r="AW1625" s="52"/>
    </row>
    <row r="1626" spans="1:49" x14ac:dyDescent="0.2">
      <c r="A1626" s="52"/>
      <c r="B1626" s="52"/>
      <c r="C1626" s="52"/>
      <c r="D1626" s="52"/>
      <c r="E1626" s="52"/>
      <c r="F1626" s="52"/>
      <c r="G1626" s="52"/>
      <c r="H1626" s="52"/>
      <c r="I1626" s="52"/>
      <c r="J1626" s="52"/>
      <c r="K1626" s="52"/>
      <c r="L1626" s="52"/>
      <c r="M1626" s="52"/>
      <c r="N1626" s="52"/>
      <c r="O1626" s="52"/>
      <c r="P1626" s="52"/>
      <c r="Q1626" s="52"/>
      <c r="R1626" s="52"/>
      <c r="S1626" s="52"/>
      <c r="T1626" s="52"/>
      <c r="U1626" s="52"/>
      <c r="V1626" s="52"/>
      <c r="W1626" s="52"/>
      <c r="X1626" s="52"/>
      <c r="Y1626" s="52"/>
      <c r="Z1626" s="52"/>
      <c r="AA1626" s="52"/>
      <c r="AB1626" s="52"/>
      <c r="AC1626" s="52"/>
      <c r="AD1626" s="52"/>
      <c r="AE1626" s="52"/>
      <c r="AF1626" s="52"/>
      <c r="AG1626" s="52"/>
      <c r="AH1626" s="52"/>
      <c r="AI1626" s="52"/>
      <c r="AJ1626" s="52"/>
      <c r="AK1626" s="52"/>
      <c r="AL1626" s="52"/>
      <c r="AM1626" s="52"/>
      <c r="AN1626" s="52"/>
      <c r="AO1626" s="52"/>
      <c r="AP1626" s="52"/>
      <c r="AQ1626" s="52"/>
      <c r="AR1626" s="52"/>
      <c r="AS1626" s="52"/>
      <c r="AT1626" s="52"/>
      <c r="AU1626" s="52"/>
      <c r="AV1626" s="52"/>
      <c r="AW1626" s="52"/>
    </row>
    <row r="1627" spans="1:49" x14ac:dyDescent="0.2">
      <c r="A1627" s="52"/>
      <c r="B1627" s="52"/>
      <c r="C1627" s="52"/>
      <c r="D1627" s="52"/>
      <c r="E1627" s="52"/>
      <c r="F1627" s="52"/>
      <c r="G1627" s="52"/>
      <c r="H1627" s="52"/>
      <c r="I1627" s="52"/>
      <c r="J1627" s="52"/>
      <c r="K1627" s="52"/>
      <c r="L1627" s="52"/>
      <c r="M1627" s="52"/>
      <c r="N1627" s="52"/>
      <c r="O1627" s="52"/>
      <c r="P1627" s="52"/>
      <c r="Q1627" s="52"/>
      <c r="R1627" s="52"/>
      <c r="S1627" s="52"/>
      <c r="T1627" s="52"/>
      <c r="U1627" s="52"/>
      <c r="V1627" s="52"/>
      <c r="W1627" s="52"/>
      <c r="X1627" s="52"/>
      <c r="Y1627" s="52"/>
      <c r="Z1627" s="52"/>
      <c r="AA1627" s="52"/>
      <c r="AB1627" s="52"/>
      <c r="AC1627" s="52"/>
      <c r="AD1627" s="52"/>
      <c r="AE1627" s="52"/>
      <c r="AF1627" s="52"/>
      <c r="AG1627" s="52"/>
      <c r="AH1627" s="52"/>
      <c r="AI1627" s="52"/>
      <c r="AJ1627" s="52"/>
      <c r="AK1627" s="52"/>
      <c r="AL1627" s="52"/>
      <c r="AM1627" s="52"/>
      <c r="AN1627" s="52"/>
      <c r="AO1627" s="52"/>
      <c r="AP1627" s="52"/>
      <c r="AQ1627" s="52"/>
      <c r="AR1627" s="52"/>
      <c r="AS1627" s="52"/>
      <c r="AT1627" s="52"/>
      <c r="AU1627" s="52"/>
      <c r="AV1627" s="52"/>
      <c r="AW1627" s="52"/>
    </row>
    <row r="1628" spans="1:49" x14ac:dyDescent="0.2">
      <c r="A1628" s="52"/>
      <c r="B1628" s="52"/>
      <c r="C1628" s="52"/>
      <c r="D1628" s="52"/>
      <c r="E1628" s="52"/>
      <c r="F1628" s="52"/>
      <c r="G1628" s="52"/>
      <c r="H1628" s="52"/>
      <c r="I1628" s="52"/>
      <c r="J1628" s="52"/>
      <c r="K1628" s="52"/>
      <c r="L1628" s="52"/>
      <c r="M1628" s="52"/>
      <c r="N1628" s="52"/>
      <c r="O1628" s="52"/>
      <c r="P1628" s="52"/>
      <c r="Q1628" s="52"/>
      <c r="R1628" s="52"/>
      <c r="S1628" s="52"/>
      <c r="T1628" s="52"/>
      <c r="U1628" s="52"/>
      <c r="V1628" s="52"/>
      <c r="W1628" s="52"/>
      <c r="X1628" s="52"/>
      <c r="Y1628" s="52"/>
      <c r="Z1628" s="52"/>
      <c r="AA1628" s="52"/>
      <c r="AB1628" s="52"/>
      <c r="AC1628" s="52"/>
      <c r="AD1628" s="52"/>
      <c r="AE1628" s="52"/>
      <c r="AF1628" s="52"/>
      <c r="AG1628" s="52"/>
      <c r="AH1628" s="52"/>
      <c r="AI1628" s="52"/>
      <c r="AJ1628" s="52"/>
      <c r="AK1628" s="52"/>
      <c r="AL1628" s="52"/>
      <c r="AM1628" s="52"/>
      <c r="AN1628" s="52"/>
      <c r="AO1628" s="52"/>
      <c r="AP1628" s="52"/>
      <c r="AQ1628" s="52"/>
      <c r="AR1628" s="52"/>
      <c r="AS1628" s="52"/>
      <c r="AT1628" s="52"/>
      <c r="AU1628" s="52"/>
      <c r="AV1628" s="52"/>
      <c r="AW1628" s="52"/>
    </row>
    <row r="1629" spans="1:49" x14ac:dyDescent="0.2">
      <c r="A1629" s="52"/>
      <c r="B1629" s="52"/>
      <c r="C1629" s="52"/>
      <c r="D1629" s="52"/>
      <c r="E1629" s="52"/>
      <c r="F1629" s="52"/>
      <c r="G1629" s="52"/>
      <c r="H1629" s="52"/>
      <c r="I1629" s="52"/>
      <c r="J1629" s="52"/>
      <c r="K1629" s="52"/>
      <c r="L1629" s="52"/>
      <c r="M1629" s="52"/>
      <c r="N1629" s="52"/>
      <c r="O1629" s="52"/>
      <c r="P1629" s="52"/>
      <c r="Q1629" s="52"/>
      <c r="R1629" s="52"/>
      <c r="S1629" s="52"/>
      <c r="T1629" s="52"/>
      <c r="U1629" s="52"/>
      <c r="V1629" s="52"/>
      <c r="W1629" s="52"/>
      <c r="X1629" s="52"/>
      <c r="Y1629" s="52"/>
      <c r="Z1629" s="52"/>
      <c r="AA1629" s="52"/>
      <c r="AB1629" s="52"/>
      <c r="AC1629" s="52"/>
      <c r="AD1629" s="52"/>
      <c r="AE1629" s="52"/>
      <c r="AF1629" s="52"/>
      <c r="AG1629" s="52"/>
      <c r="AH1629" s="52"/>
      <c r="AI1629" s="52"/>
      <c r="AJ1629" s="52"/>
      <c r="AK1629" s="52"/>
      <c r="AL1629" s="52"/>
      <c r="AM1629" s="52"/>
      <c r="AN1629" s="52"/>
      <c r="AO1629" s="52"/>
      <c r="AP1629" s="52"/>
      <c r="AQ1629" s="52"/>
      <c r="AR1629" s="52"/>
      <c r="AS1629" s="52"/>
      <c r="AT1629" s="52"/>
      <c r="AU1629" s="52"/>
      <c r="AV1629" s="52"/>
      <c r="AW1629" s="52"/>
    </row>
    <row r="1630" spans="1:49" x14ac:dyDescent="0.2">
      <c r="A1630" s="52"/>
      <c r="B1630" s="52"/>
      <c r="C1630" s="52"/>
      <c r="D1630" s="52"/>
      <c r="E1630" s="52"/>
      <c r="F1630" s="52"/>
      <c r="G1630" s="52"/>
      <c r="H1630" s="52"/>
      <c r="I1630" s="52"/>
      <c r="J1630" s="52"/>
      <c r="K1630" s="52"/>
      <c r="L1630" s="52"/>
      <c r="M1630" s="52"/>
      <c r="N1630" s="52"/>
      <c r="O1630" s="52"/>
      <c r="P1630" s="52"/>
      <c r="Q1630" s="52"/>
      <c r="R1630" s="52"/>
      <c r="S1630" s="52"/>
      <c r="T1630" s="52"/>
      <c r="U1630" s="52"/>
      <c r="V1630" s="52"/>
      <c r="W1630" s="52"/>
      <c r="X1630" s="52"/>
      <c r="Y1630" s="52"/>
      <c r="Z1630" s="52"/>
      <c r="AA1630" s="52"/>
      <c r="AB1630" s="52"/>
      <c r="AC1630" s="52"/>
      <c r="AD1630" s="52"/>
      <c r="AE1630" s="52"/>
      <c r="AF1630" s="52"/>
      <c r="AG1630" s="52"/>
      <c r="AH1630" s="52"/>
      <c r="AI1630" s="52"/>
      <c r="AJ1630" s="52"/>
      <c r="AK1630" s="52"/>
      <c r="AL1630" s="52"/>
      <c r="AM1630" s="52"/>
      <c r="AN1630" s="52"/>
      <c r="AO1630" s="52"/>
      <c r="AP1630" s="52"/>
      <c r="AQ1630" s="52"/>
      <c r="AR1630" s="52"/>
      <c r="AS1630" s="52"/>
      <c r="AT1630" s="52"/>
      <c r="AU1630" s="52"/>
      <c r="AV1630" s="52"/>
      <c r="AW1630" s="52"/>
    </row>
    <row r="1631" spans="1:49" x14ac:dyDescent="0.2">
      <c r="A1631" s="52"/>
      <c r="B1631" s="52"/>
      <c r="C1631" s="52"/>
      <c r="D1631" s="52"/>
      <c r="E1631" s="52"/>
      <c r="F1631" s="52"/>
      <c r="G1631" s="52"/>
      <c r="H1631" s="52"/>
      <c r="I1631" s="52"/>
      <c r="J1631" s="52"/>
      <c r="K1631" s="52"/>
      <c r="L1631" s="52"/>
      <c r="M1631" s="52"/>
      <c r="N1631" s="52"/>
      <c r="O1631" s="52"/>
      <c r="P1631" s="52"/>
      <c r="Q1631" s="52"/>
      <c r="R1631" s="52"/>
      <c r="S1631" s="52"/>
      <c r="T1631" s="52"/>
      <c r="U1631" s="52"/>
      <c r="V1631" s="52"/>
      <c r="W1631" s="52"/>
      <c r="X1631" s="52"/>
      <c r="Y1631" s="52"/>
      <c r="Z1631" s="52"/>
      <c r="AA1631" s="52"/>
      <c r="AB1631" s="52"/>
      <c r="AC1631" s="52"/>
      <c r="AD1631" s="52"/>
      <c r="AE1631" s="52"/>
      <c r="AF1631" s="52"/>
      <c r="AG1631" s="52"/>
      <c r="AH1631" s="52"/>
      <c r="AI1631" s="52"/>
      <c r="AJ1631" s="52"/>
      <c r="AK1631" s="52"/>
      <c r="AL1631" s="52"/>
      <c r="AM1631" s="52"/>
      <c r="AN1631" s="52"/>
      <c r="AO1631" s="52"/>
      <c r="AP1631" s="52"/>
      <c r="AQ1631" s="52"/>
      <c r="AR1631" s="52"/>
      <c r="AS1631" s="52"/>
      <c r="AT1631" s="52"/>
      <c r="AU1631" s="52"/>
      <c r="AV1631" s="52"/>
      <c r="AW1631" s="52"/>
    </row>
    <row r="1632" spans="1:49" x14ac:dyDescent="0.2">
      <c r="A1632" s="52"/>
      <c r="B1632" s="52"/>
      <c r="C1632" s="52"/>
      <c r="D1632" s="52"/>
      <c r="E1632" s="52"/>
      <c r="F1632" s="52"/>
      <c r="G1632" s="52"/>
      <c r="H1632" s="52"/>
      <c r="I1632" s="52"/>
      <c r="J1632" s="52"/>
      <c r="K1632" s="52"/>
      <c r="L1632" s="52"/>
      <c r="M1632" s="52"/>
      <c r="N1632" s="52"/>
      <c r="O1632" s="52"/>
      <c r="P1632" s="52"/>
      <c r="Q1632" s="52"/>
      <c r="R1632" s="52"/>
      <c r="S1632" s="52"/>
      <c r="T1632" s="52"/>
      <c r="U1632" s="52"/>
      <c r="V1632" s="52"/>
      <c r="W1632" s="52"/>
      <c r="X1632" s="52"/>
      <c r="Y1632" s="52"/>
      <c r="Z1632" s="52"/>
      <c r="AA1632" s="52"/>
      <c r="AB1632" s="52"/>
      <c r="AC1632" s="52"/>
      <c r="AD1632" s="52"/>
      <c r="AE1632" s="52"/>
      <c r="AF1632" s="52"/>
      <c r="AG1632" s="52"/>
      <c r="AH1632" s="52"/>
      <c r="AI1632" s="52"/>
      <c r="AJ1632" s="52"/>
      <c r="AK1632" s="52"/>
      <c r="AL1632" s="52"/>
      <c r="AM1632" s="52"/>
      <c r="AN1632" s="52"/>
      <c r="AO1632" s="52"/>
      <c r="AP1632" s="52"/>
      <c r="AQ1632" s="52"/>
      <c r="AR1632" s="52"/>
      <c r="AS1632" s="52"/>
      <c r="AT1632" s="52"/>
      <c r="AU1632" s="52"/>
      <c r="AV1632" s="52"/>
      <c r="AW1632" s="52"/>
    </row>
    <row r="1633" spans="1:49" x14ac:dyDescent="0.2">
      <c r="A1633" s="52"/>
      <c r="B1633" s="52"/>
      <c r="C1633" s="52"/>
      <c r="D1633" s="52"/>
      <c r="E1633" s="52"/>
      <c r="F1633" s="52"/>
      <c r="G1633" s="52"/>
      <c r="H1633" s="52"/>
      <c r="I1633" s="52"/>
      <c r="J1633" s="52"/>
      <c r="K1633" s="52"/>
      <c r="L1633" s="52"/>
      <c r="M1633" s="52"/>
      <c r="N1633" s="52"/>
      <c r="O1633" s="52"/>
      <c r="P1633" s="52"/>
      <c r="Q1633" s="52"/>
      <c r="R1633" s="52"/>
      <c r="S1633" s="52"/>
      <c r="T1633" s="52"/>
      <c r="U1633" s="52"/>
      <c r="V1633" s="52"/>
      <c r="W1633" s="52"/>
      <c r="X1633" s="52"/>
      <c r="Y1633" s="52"/>
      <c r="Z1633" s="52"/>
      <c r="AA1633" s="52"/>
      <c r="AB1633" s="52"/>
      <c r="AC1633" s="52"/>
      <c r="AD1633" s="52"/>
      <c r="AE1633" s="52"/>
      <c r="AF1633" s="52"/>
      <c r="AG1633" s="52"/>
      <c r="AH1633" s="52"/>
      <c r="AI1633" s="52"/>
      <c r="AJ1633" s="52"/>
      <c r="AK1633" s="52"/>
      <c r="AL1633" s="52"/>
      <c r="AM1633" s="52"/>
      <c r="AN1633" s="52"/>
      <c r="AO1633" s="52"/>
      <c r="AP1633" s="52"/>
      <c r="AQ1633" s="52"/>
      <c r="AR1633" s="52"/>
      <c r="AS1633" s="52"/>
      <c r="AT1633" s="52"/>
      <c r="AU1633" s="52"/>
      <c r="AV1633" s="52"/>
      <c r="AW1633" s="52"/>
    </row>
    <row r="1634" spans="1:49" x14ac:dyDescent="0.2">
      <c r="A1634" s="52"/>
      <c r="B1634" s="52"/>
      <c r="C1634" s="52"/>
      <c r="D1634" s="52"/>
      <c r="E1634" s="52"/>
      <c r="F1634" s="52"/>
      <c r="G1634" s="52"/>
      <c r="H1634" s="52"/>
      <c r="I1634" s="52"/>
      <c r="J1634" s="52"/>
      <c r="K1634" s="52"/>
      <c r="L1634" s="52"/>
      <c r="M1634" s="52"/>
      <c r="N1634" s="52"/>
      <c r="O1634" s="52"/>
      <c r="P1634" s="52"/>
      <c r="Q1634" s="52"/>
      <c r="R1634" s="52"/>
      <c r="S1634" s="52"/>
      <c r="T1634" s="52"/>
      <c r="U1634" s="52"/>
      <c r="V1634" s="52"/>
      <c r="W1634" s="52"/>
      <c r="X1634" s="52"/>
      <c r="Y1634" s="52"/>
      <c r="Z1634" s="52"/>
      <c r="AA1634" s="52"/>
      <c r="AB1634" s="52"/>
      <c r="AC1634" s="52"/>
      <c r="AD1634" s="52"/>
      <c r="AE1634" s="52"/>
      <c r="AF1634" s="52"/>
      <c r="AG1634" s="52"/>
      <c r="AH1634" s="52"/>
      <c r="AI1634" s="52"/>
      <c r="AJ1634" s="52"/>
      <c r="AK1634" s="52"/>
      <c r="AL1634" s="52"/>
      <c r="AM1634" s="52"/>
      <c r="AN1634" s="52"/>
      <c r="AO1634" s="52"/>
      <c r="AP1634" s="52"/>
      <c r="AQ1634" s="52"/>
      <c r="AR1634" s="52"/>
      <c r="AS1634" s="52"/>
      <c r="AT1634" s="52"/>
      <c r="AU1634" s="52"/>
      <c r="AV1634" s="52"/>
      <c r="AW1634" s="52"/>
    </row>
    <row r="1635" spans="1:49" x14ac:dyDescent="0.2">
      <c r="A1635" s="52"/>
      <c r="B1635" s="52"/>
      <c r="C1635" s="52"/>
      <c r="D1635" s="52"/>
      <c r="E1635" s="52"/>
      <c r="F1635" s="52"/>
      <c r="G1635" s="52"/>
      <c r="H1635" s="52"/>
      <c r="I1635" s="52"/>
      <c r="J1635" s="52"/>
      <c r="K1635" s="52"/>
      <c r="L1635" s="52"/>
      <c r="M1635" s="52"/>
      <c r="N1635" s="52"/>
      <c r="O1635" s="52"/>
      <c r="P1635" s="52"/>
      <c r="Q1635" s="52"/>
      <c r="R1635" s="52"/>
      <c r="S1635" s="52"/>
      <c r="T1635" s="52"/>
      <c r="U1635" s="52"/>
      <c r="V1635" s="52"/>
      <c r="W1635" s="52"/>
      <c r="X1635" s="52"/>
      <c r="Y1635" s="52"/>
      <c r="Z1635" s="52"/>
      <c r="AA1635" s="52"/>
      <c r="AB1635" s="52"/>
      <c r="AC1635" s="52"/>
      <c r="AD1635" s="52"/>
      <c r="AE1635" s="52"/>
      <c r="AF1635" s="52"/>
      <c r="AG1635" s="52"/>
      <c r="AH1635" s="52"/>
      <c r="AI1635" s="52"/>
      <c r="AJ1635" s="52"/>
      <c r="AK1635" s="52"/>
      <c r="AL1635" s="52"/>
      <c r="AM1635" s="52"/>
      <c r="AN1635" s="52"/>
      <c r="AO1635" s="52"/>
      <c r="AP1635" s="52"/>
      <c r="AQ1635" s="52"/>
      <c r="AR1635" s="52"/>
      <c r="AS1635" s="52"/>
      <c r="AT1635" s="52"/>
      <c r="AU1635" s="52"/>
      <c r="AV1635" s="52"/>
      <c r="AW1635" s="52"/>
    </row>
    <row r="1636" spans="1:49" x14ac:dyDescent="0.2">
      <c r="O1636" s="52"/>
      <c r="P1636" s="52"/>
      <c r="Q1636" s="52"/>
      <c r="R1636" s="52"/>
      <c r="S1636" s="52"/>
      <c r="T1636" s="52"/>
      <c r="U1636" s="52"/>
      <c r="V1636" s="52"/>
      <c r="W1636" s="52"/>
      <c r="X1636" s="52"/>
      <c r="Y1636" s="52"/>
      <c r="Z1636" s="52"/>
      <c r="AA1636" s="52"/>
      <c r="AB1636" s="52"/>
      <c r="AC1636" s="52"/>
      <c r="AD1636" s="52"/>
      <c r="AE1636" s="52"/>
      <c r="AF1636" s="52"/>
      <c r="AG1636" s="52"/>
      <c r="AH1636" s="52"/>
      <c r="AI1636" s="52"/>
      <c r="AJ1636" s="52"/>
      <c r="AK1636" s="52"/>
      <c r="AL1636" s="52"/>
      <c r="AM1636" s="52"/>
      <c r="AN1636" s="52"/>
      <c r="AO1636" s="52"/>
      <c r="AP1636" s="52"/>
      <c r="AQ1636" s="52"/>
      <c r="AR1636" s="52"/>
      <c r="AS1636" s="52"/>
      <c r="AT1636" s="52"/>
      <c r="AU1636" s="52"/>
      <c r="AV1636" s="52"/>
      <c r="AW1636" s="52"/>
    </row>
    <row r="1637" spans="1:49" x14ac:dyDescent="0.2">
      <c r="O1637" s="52"/>
      <c r="P1637" s="52"/>
      <c r="Q1637" s="52"/>
      <c r="R1637" s="52"/>
      <c r="S1637" s="52"/>
      <c r="T1637" s="52"/>
      <c r="U1637" s="52"/>
      <c r="V1637" s="52"/>
      <c r="W1637" s="52"/>
      <c r="X1637" s="52"/>
      <c r="Y1637" s="52"/>
      <c r="Z1637" s="52"/>
      <c r="AA1637" s="52"/>
      <c r="AB1637" s="52"/>
      <c r="AC1637" s="52"/>
      <c r="AD1637" s="52"/>
      <c r="AE1637" s="52"/>
      <c r="AF1637" s="52"/>
      <c r="AG1637" s="52"/>
      <c r="AH1637" s="52"/>
      <c r="AI1637" s="52"/>
      <c r="AJ1637" s="52"/>
      <c r="AK1637" s="52"/>
      <c r="AL1637" s="52"/>
      <c r="AM1637" s="52"/>
      <c r="AN1637" s="52"/>
      <c r="AO1637" s="52"/>
      <c r="AP1637" s="52"/>
      <c r="AQ1637" s="52"/>
      <c r="AR1637" s="52"/>
      <c r="AS1637" s="52"/>
      <c r="AT1637" s="52"/>
      <c r="AU1637" s="52"/>
      <c r="AV1637" s="52"/>
      <c r="AW1637" s="52"/>
    </row>
    <row r="1638" spans="1:49" x14ac:dyDescent="0.2">
      <c r="O1638" s="52"/>
      <c r="P1638" s="52"/>
      <c r="Q1638" s="52"/>
      <c r="R1638" s="52"/>
      <c r="S1638" s="52"/>
      <c r="T1638" s="52"/>
      <c r="U1638" s="52"/>
      <c r="V1638" s="52"/>
      <c r="W1638" s="52"/>
      <c r="X1638" s="52"/>
      <c r="Y1638" s="52"/>
      <c r="Z1638" s="52"/>
      <c r="AA1638" s="52"/>
      <c r="AB1638" s="52"/>
      <c r="AC1638" s="52"/>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row>
    <row r="1639" spans="1:49" x14ac:dyDescent="0.2">
      <c r="O1639" s="52"/>
      <c r="P1639" s="52"/>
      <c r="Q1639" s="52"/>
      <c r="R1639" s="52"/>
      <c r="S1639" s="52"/>
      <c r="T1639" s="52"/>
      <c r="U1639" s="52"/>
      <c r="V1639" s="52"/>
      <c r="W1639" s="52"/>
      <c r="X1639" s="52"/>
      <c r="Y1639" s="52"/>
      <c r="Z1639" s="52"/>
      <c r="AA1639" s="52"/>
      <c r="AB1639" s="52"/>
      <c r="AC1639" s="52"/>
      <c r="AD1639" s="52"/>
      <c r="AE1639" s="52"/>
      <c r="AF1639" s="52"/>
      <c r="AG1639" s="52"/>
      <c r="AH1639" s="52"/>
      <c r="AI1639" s="52"/>
      <c r="AJ1639" s="52"/>
      <c r="AK1639" s="52"/>
      <c r="AL1639" s="52"/>
      <c r="AM1639" s="52"/>
      <c r="AN1639" s="52"/>
      <c r="AO1639" s="52"/>
      <c r="AP1639" s="52"/>
      <c r="AQ1639" s="52"/>
      <c r="AR1639" s="52"/>
      <c r="AS1639" s="52"/>
      <c r="AT1639" s="52"/>
      <c r="AU1639" s="52"/>
      <c r="AV1639" s="52"/>
      <c r="AW1639" s="52"/>
    </row>
    <row r="1640" spans="1:49" x14ac:dyDescent="0.2">
      <c r="O1640" s="52"/>
      <c r="P1640" s="52"/>
      <c r="Q1640" s="52"/>
      <c r="R1640" s="52"/>
      <c r="S1640" s="52"/>
      <c r="T1640" s="52"/>
      <c r="U1640" s="52"/>
      <c r="V1640" s="52"/>
      <c r="W1640" s="52"/>
      <c r="X1640" s="52"/>
      <c r="Y1640" s="52"/>
      <c r="Z1640" s="52"/>
      <c r="AA1640" s="52"/>
      <c r="AB1640" s="52"/>
      <c r="AC1640" s="52"/>
      <c r="AD1640" s="52"/>
      <c r="AE1640" s="52"/>
      <c r="AF1640" s="52"/>
      <c r="AG1640" s="52"/>
      <c r="AH1640" s="52"/>
      <c r="AI1640" s="52"/>
      <c r="AJ1640" s="52"/>
      <c r="AK1640" s="52"/>
      <c r="AL1640" s="52"/>
      <c r="AM1640" s="52"/>
      <c r="AN1640" s="52"/>
      <c r="AO1640" s="52"/>
      <c r="AP1640" s="52"/>
      <c r="AQ1640" s="52"/>
      <c r="AR1640" s="52"/>
      <c r="AS1640" s="52"/>
      <c r="AT1640" s="52"/>
      <c r="AU1640" s="52"/>
      <c r="AV1640" s="52"/>
      <c r="AW1640" s="52"/>
    </row>
    <row r="1641" spans="1:49" x14ac:dyDescent="0.2">
      <c r="O1641" s="52"/>
      <c r="P1641" s="52"/>
      <c r="Q1641" s="52"/>
      <c r="R1641" s="52"/>
      <c r="S1641" s="52"/>
      <c r="T1641" s="52"/>
      <c r="U1641" s="52"/>
      <c r="V1641" s="52"/>
      <c r="W1641" s="52"/>
      <c r="X1641" s="52"/>
      <c r="Y1641" s="52"/>
      <c r="Z1641" s="52"/>
      <c r="AA1641" s="52"/>
      <c r="AB1641" s="52"/>
      <c r="AC1641" s="52"/>
      <c r="AD1641" s="52"/>
      <c r="AE1641" s="52"/>
      <c r="AF1641" s="52"/>
      <c r="AG1641" s="52"/>
      <c r="AH1641" s="52"/>
      <c r="AI1641" s="52"/>
      <c r="AJ1641" s="52"/>
      <c r="AK1641" s="52"/>
      <c r="AL1641" s="52"/>
      <c r="AM1641" s="52"/>
      <c r="AN1641" s="52"/>
      <c r="AO1641" s="52"/>
      <c r="AP1641" s="52"/>
      <c r="AQ1641" s="52"/>
      <c r="AR1641" s="52"/>
      <c r="AS1641" s="52"/>
      <c r="AT1641" s="52"/>
      <c r="AU1641" s="52"/>
      <c r="AV1641" s="52"/>
      <c r="AW1641" s="52"/>
    </row>
    <row r="1642" spans="1:49" x14ac:dyDescent="0.2">
      <c r="O1642" s="52"/>
      <c r="P1642" s="52"/>
      <c r="Q1642" s="52"/>
      <c r="R1642" s="52"/>
      <c r="S1642" s="52"/>
      <c r="T1642" s="52"/>
      <c r="U1642" s="52"/>
      <c r="V1642" s="52"/>
      <c r="W1642" s="52"/>
      <c r="X1642" s="52"/>
      <c r="Y1642" s="52"/>
      <c r="Z1642" s="52"/>
      <c r="AA1642" s="52"/>
      <c r="AB1642" s="52"/>
      <c r="AC1642" s="52"/>
      <c r="AD1642" s="52"/>
      <c r="AE1642" s="52"/>
      <c r="AF1642" s="52"/>
      <c r="AG1642" s="52"/>
      <c r="AH1642" s="52"/>
      <c r="AI1642" s="52"/>
      <c r="AJ1642" s="52"/>
      <c r="AK1642" s="52"/>
      <c r="AL1642" s="52"/>
      <c r="AM1642" s="52"/>
      <c r="AN1642" s="52"/>
      <c r="AO1642" s="52"/>
      <c r="AP1642" s="52"/>
      <c r="AQ1642" s="52"/>
      <c r="AR1642" s="52"/>
      <c r="AS1642" s="52"/>
      <c r="AT1642" s="52"/>
      <c r="AU1642" s="52"/>
      <c r="AV1642" s="52"/>
      <c r="AW1642" s="52"/>
    </row>
    <row r="1643" spans="1:49" x14ac:dyDescent="0.2">
      <c r="O1643" s="52"/>
      <c r="P1643" s="52"/>
      <c r="Q1643" s="52"/>
      <c r="R1643" s="52"/>
      <c r="S1643" s="52"/>
      <c r="T1643" s="52"/>
      <c r="U1643" s="52"/>
      <c r="V1643" s="52"/>
      <c r="W1643" s="52"/>
      <c r="X1643" s="52"/>
      <c r="Y1643" s="52"/>
      <c r="Z1643" s="52"/>
      <c r="AA1643" s="52"/>
      <c r="AB1643" s="52"/>
      <c r="AC1643" s="52"/>
      <c r="AD1643" s="52"/>
      <c r="AE1643" s="52"/>
      <c r="AF1643" s="52"/>
      <c r="AG1643" s="52"/>
      <c r="AH1643" s="52"/>
      <c r="AI1643" s="52"/>
      <c r="AJ1643" s="52"/>
      <c r="AK1643" s="52"/>
      <c r="AL1643" s="52"/>
      <c r="AM1643" s="52"/>
      <c r="AN1643" s="52"/>
      <c r="AO1643" s="52"/>
      <c r="AP1643" s="52"/>
      <c r="AQ1643" s="52"/>
      <c r="AR1643" s="52"/>
      <c r="AS1643" s="52"/>
      <c r="AT1643" s="52"/>
      <c r="AU1643" s="52"/>
      <c r="AV1643" s="52"/>
      <c r="AW1643" s="52"/>
    </row>
    <row r="1644" spans="1:49" x14ac:dyDescent="0.2">
      <c r="O1644" s="52"/>
      <c r="P1644" s="52"/>
      <c r="Q1644" s="52"/>
      <c r="R1644" s="52"/>
      <c r="S1644" s="52"/>
      <c r="T1644" s="52"/>
      <c r="U1644" s="52"/>
      <c r="V1644" s="52"/>
      <c r="W1644" s="52"/>
      <c r="X1644" s="52"/>
      <c r="Y1644" s="52"/>
      <c r="Z1644" s="52"/>
      <c r="AA1644" s="52"/>
      <c r="AB1644" s="52"/>
      <c r="AC1644" s="52"/>
      <c r="AD1644" s="52"/>
      <c r="AE1644" s="52"/>
      <c r="AF1644" s="52"/>
      <c r="AG1644" s="52"/>
      <c r="AH1644" s="52"/>
      <c r="AI1644" s="52"/>
      <c r="AJ1644" s="52"/>
      <c r="AK1644" s="52"/>
      <c r="AL1644" s="52"/>
      <c r="AM1644" s="52"/>
      <c r="AN1644" s="52"/>
      <c r="AO1644" s="52"/>
      <c r="AP1644" s="52"/>
      <c r="AQ1644" s="52"/>
      <c r="AR1644" s="52"/>
      <c r="AS1644" s="52"/>
      <c r="AT1644" s="52"/>
      <c r="AU1644" s="52"/>
      <c r="AV1644" s="52"/>
      <c r="AW1644" s="52"/>
    </row>
    <row r="1645" spans="1:49" x14ac:dyDescent="0.2">
      <c r="O1645" s="52"/>
      <c r="P1645" s="52"/>
      <c r="Q1645" s="52"/>
      <c r="R1645" s="52"/>
      <c r="S1645" s="52"/>
      <c r="T1645" s="52"/>
      <c r="U1645" s="52"/>
      <c r="V1645" s="52"/>
      <c r="W1645" s="52"/>
      <c r="X1645" s="52"/>
      <c r="Y1645" s="52"/>
      <c r="Z1645" s="52"/>
      <c r="AA1645" s="52"/>
      <c r="AB1645" s="52"/>
      <c r="AC1645" s="52"/>
      <c r="AD1645" s="52"/>
      <c r="AE1645" s="52"/>
      <c r="AF1645" s="52"/>
      <c r="AG1645" s="52"/>
      <c r="AH1645" s="52"/>
      <c r="AI1645" s="52"/>
      <c r="AJ1645" s="52"/>
      <c r="AK1645" s="52"/>
      <c r="AL1645" s="52"/>
      <c r="AM1645" s="52"/>
      <c r="AN1645" s="52"/>
      <c r="AO1645" s="52"/>
      <c r="AP1645" s="52"/>
      <c r="AQ1645" s="52"/>
      <c r="AR1645" s="52"/>
      <c r="AS1645" s="52"/>
      <c r="AT1645" s="52"/>
      <c r="AU1645" s="52"/>
      <c r="AV1645" s="52"/>
      <c r="AW1645" s="52"/>
    </row>
    <row r="1646" spans="1:49" x14ac:dyDescent="0.2">
      <c r="O1646" s="52"/>
      <c r="P1646" s="52"/>
      <c r="Q1646" s="52"/>
      <c r="R1646" s="52"/>
      <c r="S1646" s="52"/>
      <c r="T1646" s="52"/>
      <c r="U1646" s="52"/>
      <c r="V1646" s="52"/>
      <c r="W1646" s="52"/>
      <c r="X1646" s="52"/>
      <c r="Y1646" s="52"/>
      <c r="Z1646" s="52"/>
      <c r="AA1646" s="52"/>
      <c r="AB1646" s="52"/>
      <c r="AC1646" s="52"/>
      <c r="AD1646" s="52"/>
      <c r="AE1646" s="52"/>
      <c r="AF1646" s="52"/>
      <c r="AG1646" s="52"/>
      <c r="AH1646" s="52"/>
      <c r="AI1646" s="52"/>
      <c r="AJ1646" s="52"/>
      <c r="AK1646" s="52"/>
      <c r="AL1646" s="52"/>
      <c r="AM1646" s="52"/>
      <c r="AN1646" s="52"/>
      <c r="AO1646" s="52"/>
      <c r="AP1646" s="52"/>
      <c r="AQ1646" s="52"/>
      <c r="AR1646" s="52"/>
      <c r="AS1646" s="52"/>
      <c r="AT1646" s="52"/>
      <c r="AU1646" s="52"/>
      <c r="AV1646" s="52"/>
      <c r="AW1646" s="52"/>
    </row>
    <row r="1647" spans="1:49" x14ac:dyDescent="0.2">
      <c r="O1647" s="52"/>
      <c r="P1647" s="52"/>
      <c r="Q1647" s="52"/>
      <c r="R1647" s="52"/>
      <c r="S1647" s="52"/>
      <c r="T1647" s="52"/>
      <c r="U1647" s="52"/>
      <c r="V1647" s="52"/>
      <c r="W1647" s="52"/>
      <c r="X1647" s="52"/>
      <c r="Y1647" s="52"/>
      <c r="Z1647" s="52"/>
      <c r="AA1647" s="52"/>
      <c r="AB1647" s="52"/>
      <c r="AC1647" s="52"/>
      <c r="AD1647" s="52"/>
      <c r="AE1647" s="52"/>
      <c r="AF1647" s="52"/>
      <c r="AG1647" s="52"/>
      <c r="AH1647" s="52"/>
      <c r="AI1647" s="52"/>
      <c r="AJ1647" s="52"/>
      <c r="AK1647" s="52"/>
      <c r="AL1647" s="52"/>
      <c r="AM1647" s="52"/>
      <c r="AN1647" s="52"/>
      <c r="AO1647" s="52"/>
      <c r="AP1647" s="52"/>
      <c r="AQ1647" s="52"/>
      <c r="AR1647" s="52"/>
      <c r="AS1647" s="52"/>
      <c r="AT1647" s="52"/>
      <c r="AU1647" s="52"/>
      <c r="AV1647" s="52"/>
      <c r="AW1647" s="52"/>
    </row>
    <row r="1648" spans="1:49" x14ac:dyDescent="0.2">
      <c r="O1648" s="52"/>
      <c r="P1648" s="52"/>
      <c r="Q1648" s="52"/>
      <c r="R1648" s="52"/>
      <c r="S1648" s="52"/>
      <c r="T1648" s="52"/>
      <c r="U1648" s="52"/>
      <c r="V1648" s="52"/>
      <c r="W1648" s="52"/>
      <c r="X1648" s="52"/>
      <c r="Y1648" s="52"/>
      <c r="Z1648" s="52"/>
      <c r="AA1648" s="52"/>
      <c r="AB1648" s="52"/>
      <c r="AC1648" s="52"/>
      <c r="AD1648" s="52"/>
      <c r="AE1648" s="52"/>
      <c r="AF1648" s="52"/>
      <c r="AG1648" s="52"/>
      <c r="AH1648" s="52"/>
      <c r="AI1648" s="52"/>
      <c r="AJ1648" s="52"/>
      <c r="AK1648" s="52"/>
      <c r="AL1648" s="52"/>
      <c r="AM1648" s="52"/>
      <c r="AN1648" s="52"/>
      <c r="AO1648" s="52"/>
      <c r="AP1648" s="52"/>
      <c r="AQ1648" s="52"/>
      <c r="AR1648" s="52"/>
      <c r="AS1648" s="52"/>
      <c r="AT1648" s="52"/>
      <c r="AU1648" s="52"/>
      <c r="AV1648" s="52"/>
      <c r="AW1648" s="52"/>
    </row>
    <row r="1649" spans="15:49" x14ac:dyDescent="0.2">
      <c r="O1649" s="52"/>
      <c r="P1649" s="52"/>
      <c r="Q1649" s="52"/>
      <c r="R1649" s="52"/>
      <c r="S1649" s="52"/>
      <c r="T1649" s="52"/>
      <c r="U1649" s="52"/>
      <c r="V1649" s="52"/>
      <c r="W1649" s="52"/>
      <c r="X1649" s="52"/>
      <c r="Y1649" s="52"/>
      <c r="Z1649" s="52"/>
      <c r="AA1649" s="52"/>
      <c r="AB1649" s="52"/>
      <c r="AC1649" s="52"/>
      <c r="AD1649" s="52"/>
      <c r="AE1649" s="52"/>
      <c r="AF1649" s="52"/>
      <c r="AG1649" s="52"/>
      <c r="AH1649" s="52"/>
      <c r="AI1649" s="52"/>
      <c r="AJ1649" s="52"/>
      <c r="AK1649" s="52"/>
      <c r="AL1649" s="52"/>
      <c r="AM1649" s="52"/>
      <c r="AN1649" s="52"/>
      <c r="AO1649" s="52"/>
      <c r="AP1649" s="52"/>
      <c r="AQ1649" s="52"/>
      <c r="AR1649" s="52"/>
      <c r="AS1649" s="52"/>
      <c r="AT1649" s="52"/>
      <c r="AU1649" s="52"/>
      <c r="AV1649" s="52"/>
      <c r="AW1649" s="52"/>
    </row>
    <row r="1650" spans="15:49" x14ac:dyDescent="0.2">
      <c r="O1650" s="52"/>
      <c r="P1650" s="52"/>
      <c r="Q1650" s="52"/>
      <c r="R1650" s="52"/>
      <c r="S1650" s="52"/>
      <c r="T1650" s="52"/>
      <c r="U1650" s="52"/>
      <c r="V1650" s="52"/>
      <c r="W1650" s="52"/>
      <c r="X1650" s="52"/>
      <c r="Y1650" s="52"/>
      <c r="Z1650" s="52"/>
      <c r="AA1650" s="52"/>
      <c r="AB1650" s="52"/>
      <c r="AC1650" s="52"/>
      <c r="AD1650" s="52"/>
      <c r="AE1650" s="52"/>
      <c r="AF1650" s="52"/>
      <c r="AG1650" s="52"/>
      <c r="AH1650" s="52"/>
      <c r="AI1650" s="52"/>
      <c r="AJ1650" s="52"/>
      <c r="AK1650" s="52"/>
      <c r="AL1650" s="52"/>
      <c r="AM1650" s="52"/>
      <c r="AN1650" s="52"/>
      <c r="AO1650" s="52"/>
      <c r="AP1650" s="52"/>
      <c r="AQ1650" s="52"/>
      <c r="AR1650" s="52"/>
      <c r="AS1650" s="52"/>
      <c r="AT1650" s="52"/>
      <c r="AU1650" s="52"/>
      <c r="AV1650" s="52"/>
      <c r="AW1650" s="52"/>
    </row>
    <row r="1651" spans="15:49" x14ac:dyDescent="0.2">
      <c r="O1651" s="52"/>
      <c r="P1651" s="52"/>
      <c r="Q1651" s="52"/>
      <c r="R1651" s="52"/>
      <c r="S1651" s="52"/>
      <c r="T1651" s="52"/>
      <c r="U1651" s="52"/>
      <c r="V1651" s="52"/>
      <c r="W1651" s="52"/>
      <c r="X1651" s="52"/>
      <c r="Y1651" s="52"/>
      <c r="Z1651" s="52"/>
      <c r="AA1651" s="52"/>
      <c r="AB1651" s="52"/>
      <c r="AC1651" s="52"/>
      <c r="AD1651" s="52"/>
      <c r="AE1651" s="52"/>
      <c r="AF1651" s="52"/>
      <c r="AG1651" s="52"/>
      <c r="AH1651" s="52"/>
      <c r="AI1651" s="52"/>
      <c r="AJ1651" s="52"/>
      <c r="AK1651" s="52"/>
      <c r="AL1651" s="52"/>
      <c r="AM1651" s="52"/>
      <c r="AN1651" s="52"/>
      <c r="AO1651" s="52"/>
      <c r="AP1651" s="52"/>
      <c r="AQ1651" s="52"/>
      <c r="AR1651" s="52"/>
      <c r="AS1651" s="52"/>
      <c r="AT1651" s="52"/>
      <c r="AU1651" s="52"/>
      <c r="AV1651" s="52"/>
      <c r="AW1651" s="52"/>
    </row>
    <row r="1652" spans="15:49" x14ac:dyDescent="0.2">
      <c r="O1652" s="52"/>
      <c r="P1652" s="52"/>
      <c r="Q1652" s="52"/>
      <c r="R1652" s="52"/>
      <c r="S1652" s="52"/>
      <c r="T1652" s="52"/>
      <c r="U1652" s="52"/>
      <c r="V1652" s="52"/>
      <c r="W1652" s="52"/>
      <c r="X1652" s="52"/>
      <c r="Y1652" s="52"/>
      <c r="Z1652" s="52"/>
      <c r="AA1652" s="52"/>
      <c r="AB1652" s="52"/>
      <c r="AC1652" s="52"/>
      <c r="AD1652" s="52"/>
      <c r="AE1652" s="52"/>
      <c r="AF1652" s="52"/>
      <c r="AG1652" s="52"/>
      <c r="AH1652" s="52"/>
      <c r="AI1652" s="52"/>
      <c r="AJ1652" s="52"/>
      <c r="AK1652" s="52"/>
      <c r="AL1652" s="52"/>
      <c r="AM1652" s="52"/>
      <c r="AN1652" s="52"/>
      <c r="AO1652" s="52"/>
      <c r="AP1652" s="52"/>
      <c r="AQ1652" s="52"/>
      <c r="AR1652" s="52"/>
      <c r="AS1652" s="52"/>
      <c r="AT1652" s="52"/>
      <c r="AU1652" s="52"/>
      <c r="AV1652" s="52"/>
      <c r="AW1652" s="52"/>
    </row>
    <row r="1653" spans="15:49" x14ac:dyDescent="0.2">
      <c r="O1653" s="52"/>
      <c r="P1653" s="52"/>
      <c r="Q1653" s="52"/>
      <c r="R1653" s="52"/>
      <c r="S1653" s="52"/>
      <c r="T1653" s="52"/>
      <c r="U1653" s="52"/>
      <c r="V1653" s="52"/>
      <c r="W1653" s="52"/>
      <c r="X1653" s="52"/>
      <c r="Y1653" s="52"/>
      <c r="Z1653" s="52"/>
      <c r="AA1653" s="52"/>
      <c r="AB1653" s="52"/>
      <c r="AC1653" s="52"/>
      <c r="AD1653" s="52"/>
      <c r="AE1653" s="52"/>
      <c r="AF1653" s="52"/>
      <c r="AG1653" s="52"/>
      <c r="AH1653" s="52"/>
      <c r="AI1653" s="52"/>
      <c r="AJ1653" s="52"/>
      <c r="AK1653" s="52"/>
      <c r="AL1653" s="52"/>
      <c r="AM1653" s="52"/>
      <c r="AN1653" s="52"/>
      <c r="AO1653" s="52"/>
      <c r="AP1653" s="52"/>
      <c r="AQ1653" s="52"/>
      <c r="AR1653" s="52"/>
      <c r="AS1653" s="52"/>
      <c r="AT1653" s="52"/>
      <c r="AU1653" s="52"/>
      <c r="AV1653" s="52"/>
      <c r="AW1653" s="52"/>
    </row>
    <row r="1654" spans="15:49" x14ac:dyDescent="0.2">
      <c r="O1654" s="52"/>
      <c r="P1654" s="52"/>
      <c r="Q1654" s="52"/>
      <c r="R1654" s="52"/>
      <c r="S1654" s="52"/>
      <c r="T1654" s="52"/>
      <c r="U1654" s="52"/>
      <c r="V1654" s="52"/>
      <c r="W1654" s="52"/>
      <c r="X1654" s="52"/>
      <c r="Y1654" s="52"/>
      <c r="Z1654" s="52"/>
      <c r="AA1654" s="52"/>
      <c r="AB1654" s="52"/>
      <c r="AC1654" s="52"/>
      <c r="AD1654" s="52"/>
      <c r="AE1654" s="52"/>
      <c r="AF1654" s="52"/>
      <c r="AG1654" s="52"/>
      <c r="AH1654" s="52"/>
      <c r="AI1654" s="52"/>
      <c r="AJ1654" s="52"/>
      <c r="AK1654" s="52"/>
      <c r="AL1654" s="52"/>
      <c r="AM1654" s="52"/>
      <c r="AN1654" s="52"/>
      <c r="AO1654" s="52"/>
      <c r="AP1654" s="52"/>
      <c r="AQ1654" s="52"/>
      <c r="AR1654" s="52"/>
      <c r="AS1654" s="52"/>
      <c r="AT1654" s="52"/>
      <c r="AU1654" s="52"/>
      <c r="AV1654" s="52"/>
      <c r="AW1654" s="52"/>
    </row>
    <row r="1655" spans="15:49" x14ac:dyDescent="0.2">
      <c r="O1655" s="52"/>
      <c r="P1655" s="52"/>
      <c r="Q1655" s="52"/>
      <c r="R1655" s="52"/>
      <c r="S1655" s="52"/>
      <c r="T1655" s="52"/>
      <c r="U1655" s="52"/>
      <c r="V1655" s="52"/>
      <c r="W1655" s="52"/>
      <c r="X1655" s="52"/>
      <c r="Y1655" s="52"/>
      <c r="Z1655" s="52"/>
      <c r="AA1655" s="52"/>
      <c r="AB1655" s="52"/>
      <c r="AC1655" s="52"/>
      <c r="AD1655" s="52"/>
      <c r="AE1655" s="52"/>
      <c r="AF1655" s="52"/>
      <c r="AG1655" s="52"/>
      <c r="AH1655" s="52"/>
      <c r="AI1655" s="52"/>
      <c r="AJ1655" s="52"/>
      <c r="AK1655" s="52"/>
      <c r="AL1655" s="52"/>
      <c r="AM1655" s="52"/>
      <c r="AN1655" s="52"/>
      <c r="AO1655" s="52"/>
      <c r="AP1655" s="52"/>
      <c r="AQ1655" s="52"/>
      <c r="AR1655" s="52"/>
      <c r="AS1655" s="52"/>
      <c r="AT1655" s="52"/>
      <c r="AU1655" s="52"/>
      <c r="AV1655" s="52"/>
      <c r="AW1655" s="52"/>
    </row>
    <row r="1656" spans="15:49" x14ac:dyDescent="0.2">
      <c r="O1656" s="52"/>
      <c r="P1656" s="52"/>
      <c r="Q1656" s="52"/>
      <c r="R1656" s="52"/>
      <c r="S1656" s="52"/>
      <c r="T1656" s="52"/>
      <c r="U1656" s="52"/>
      <c r="V1656" s="52"/>
      <c r="W1656" s="52"/>
      <c r="X1656" s="52"/>
      <c r="Y1656" s="52"/>
      <c r="Z1656" s="52"/>
      <c r="AA1656" s="52"/>
      <c r="AB1656" s="52"/>
      <c r="AC1656" s="52"/>
      <c r="AD1656" s="52"/>
      <c r="AE1656" s="52"/>
      <c r="AF1656" s="52"/>
      <c r="AG1656" s="52"/>
      <c r="AH1656" s="52"/>
      <c r="AI1656" s="52"/>
      <c r="AJ1656" s="52"/>
      <c r="AK1656" s="52"/>
      <c r="AL1656" s="52"/>
      <c r="AM1656" s="52"/>
      <c r="AN1656" s="52"/>
      <c r="AO1656" s="52"/>
      <c r="AP1656" s="52"/>
      <c r="AQ1656" s="52"/>
      <c r="AR1656" s="52"/>
      <c r="AS1656" s="52"/>
      <c r="AT1656" s="52"/>
      <c r="AU1656" s="52"/>
      <c r="AV1656" s="52"/>
      <c r="AW1656" s="52"/>
    </row>
    <row r="1657" spans="15:49" x14ac:dyDescent="0.2">
      <c r="O1657" s="52"/>
      <c r="P1657" s="52"/>
      <c r="Q1657" s="52"/>
      <c r="R1657" s="52"/>
      <c r="S1657" s="52"/>
      <c r="T1657" s="52"/>
      <c r="U1657" s="52"/>
      <c r="V1657" s="52"/>
      <c r="W1657" s="52"/>
      <c r="X1657" s="52"/>
      <c r="Y1657" s="52"/>
      <c r="Z1657" s="52"/>
      <c r="AA1657" s="52"/>
      <c r="AB1657" s="52"/>
      <c r="AC1657" s="52"/>
      <c r="AD1657" s="52"/>
      <c r="AE1657" s="52"/>
      <c r="AF1657" s="52"/>
      <c r="AG1657" s="52"/>
      <c r="AH1657" s="52"/>
      <c r="AI1657" s="52"/>
      <c r="AJ1657" s="52"/>
      <c r="AK1657" s="52"/>
      <c r="AL1657" s="52"/>
      <c r="AM1657" s="52"/>
      <c r="AN1657" s="52"/>
      <c r="AO1657" s="52"/>
      <c r="AP1657" s="52"/>
      <c r="AQ1657" s="52"/>
      <c r="AR1657" s="52"/>
      <c r="AS1657" s="52"/>
      <c r="AT1657" s="52"/>
      <c r="AU1657" s="52"/>
      <c r="AV1657" s="52"/>
      <c r="AW1657" s="52"/>
    </row>
    <row r="1658" spans="15:49" x14ac:dyDescent="0.2">
      <c r="O1658" s="52"/>
      <c r="P1658" s="52"/>
      <c r="Q1658" s="52"/>
      <c r="R1658" s="52"/>
      <c r="S1658" s="52"/>
      <c r="T1658" s="52"/>
      <c r="U1658" s="52"/>
      <c r="V1658" s="52"/>
      <c r="W1658" s="52"/>
      <c r="X1658" s="52"/>
      <c r="Y1658" s="52"/>
      <c r="Z1658" s="52"/>
      <c r="AA1658" s="52"/>
      <c r="AB1658" s="52"/>
      <c r="AC1658" s="52"/>
      <c r="AD1658" s="52"/>
      <c r="AE1658" s="52"/>
      <c r="AF1658" s="52"/>
      <c r="AG1658" s="52"/>
      <c r="AH1658" s="52"/>
      <c r="AI1658" s="52"/>
      <c r="AJ1658" s="52"/>
      <c r="AK1658" s="52"/>
      <c r="AL1658" s="52"/>
      <c r="AM1658" s="52"/>
      <c r="AN1658" s="52"/>
      <c r="AO1658" s="52"/>
      <c r="AP1658" s="52"/>
      <c r="AQ1658" s="52"/>
      <c r="AR1658" s="52"/>
      <c r="AS1658" s="52"/>
      <c r="AT1658" s="52"/>
      <c r="AU1658" s="52"/>
      <c r="AV1658" s="52"/>
      <c r="AW1658" s="52"/>
    </row>
    <row r="1659" spans="15:49" x14ac:dyDescent="0.2">
      <c r="O1659" s="52"/>
      <c r="P1659" s="52"/>
      <c r="Q1659" s="52"/>
      <c r="R1659" s="52"/>
      <c r="S1659" s="52"/>
      <c r="T1659" s="52"/>
      <c r="U1659" s="52"/>
      <c r="V1659" s="52"/>
      <c r="W1659" s="52"/>
      <c r="X1659" s="52"/>
      <c r="Y1659" s="52"/>
      <c r="Z1659" s="52"/>
      <c r="AA1659" s="52"/>
      <c r="AB1659" s="52"/>
      <c r="AC1659" s="52"/>
      <c r="AD1659" s="52"/>
      <c r="AE1659" s="52"/>
      <c r="AF1659" s="52"/>
      <c r="AG1659" s="52"/>
      <c r="AH1659" s="52"/>
      <c r="AI1659" s="52"/>
      <c r="AJ1659" s="52"/>
      <c r="AK1659" s="52"/>
      <c r="AL1659" s="52"/>
      <c r="AM1659" s="52"/>
      <c r="AN1659" s="52"/>
      <c r="AO1659" s="52"/>
      <c r="AP1659" s="52"/>
      <c r="AQ1659" s="52"/>
      <c r="AR1659" s="52"/>
      <c r="AS1659" s="52"/>
      <c r="AT1659" s="52"/>
      <c r="AU1659" s="52"/>
      <c r="AV1659" s="52"/>
      <c r="AW1659" s="52"/>
    </row>
    <row r="1660" spans="15:49" x14ac:dyDescent="0.2">
      <c r="O1660" s="52"/>
      <c r="P1660" s="52"/>
      <c r="Q1660" s="52"/>
      <c r="R1660" s="52"/>
      <c r="S1660" s="52"/>
      <c r="T1660" s="52"/>
      <c r="U1660" s="52"/>
      <c r="V1660" s="52"/>
      <c r="W1660" s="52"/>
      <c r="X1660" s="52"/>
      <c r="Y1660" s="52"/>
      <c r="Z1660" s="52"/>
      <c r="AA1660" s="52"/>
      <c r="AB1660" s="52"/>
      <c r="AC1660" s="52"/>
      <c r="AD1660" s="52"/>
      <c r="AE1660" s="52"/>
      <c r="AF1660" s="52"/>
      <c r="AG1660" s="52"/>
      <c r="AH1660" s="52"/>
      <c r="AI1660" s="52"/>
      <c r="AJ1660" s="52"/>
      <c r="AK1660" s="52"/>
      <c r="AL1660" s="52"/>
      <c r="AM1660" s="52"/>
      <c r="AN1660" s="52"/>
      <c r="AO1660" s="52"/>
      <c r="AP1660" s="52"/>
      <c r="AQ1660" s="52"/>
      <c r="AR1660" s="52"/>
      <c r="AS1660" s="52"/>
      <c r="AT1660" s="52"/>
      <c r="AU1660" s="52"/>
      <c r="AV1660" s="52"/>
      <c r="AW1660" s="52"/>
    </row>
    <row r="1661" spans="15:49" x14ac:dyDescent="0.2">
      <c r="O1661" s="52"/>
      <c r="P1661" s="52"/>
      <c r="Q1661" s="52"/>
      <c r="R1661" s="52"/>
      <c r="S1661" s="52"/>
      <c r="T1661" s="52"/>
      <c r="U1661" s="52"/>
      <c r="V1661" s="52"/>
      <c r="W1661" s="52"/>
      <c r="X1661" s="52"/>
      <c r="Y1661" s="52"/>
      <c r="Z1661" s="52"/>
      <c r="AA1661" s="52"/>
      <c r="AB1661" s="52"/>
      <c r="AC1661" s="52"/>
      <c r="AD1661" s="52"/>
      <c r="AE1661" s="52"/>
      <c r="AF1661" s="52"/>
      <c r="AG1661" s="52"/>
      <c r="AH1661" s="52"/>
      <c r="AI1661" s="52"/>
      <c r="AJ1661" s="52"/>
      <c r="AK1661" s="52"/>
      <c r="AL1661" s="52"/>
      <c r="AM1661" s="52"/>
      <c r="AN1661" s="52"/>
      <c r="AO1661" s="52"/>
      <c r="AP1661" s="52"/>
      <c r="AQ1661" s="52"/>
      <c r="AR1661" s="52"/>
      <c r="AS1661" s="52"/>
      <c r="AT1661" s="52"/>
      <c r="AU1661" s="52"/>
      <c r="AV1661" s="52"/>
      <c r="AW1661" s="52"/>
    </row>
    <row r="1662" spans="15:49" x14ac:dyDescent="0.2">
      <c r="O1662" s="52"/>
      <c r="P1662" s="52"/>
      <c r="Q1662" s="52"/>
      <c r="R1662" s="52"/>
      <c r="S1662" s="52"/>
      <c r="T1662" s="52"/>
      <c r="U1662" s="52"/>
      <c r="V1662" s="52"/>
      <c r="W1662" s="52"/>
      <c r="X1662" s="52"/>
      <c r="Y1662" s="52"/>
      <c r="Z1662" s="52"/>
      <c r="AA1662" s="52"/>
      <c r="AB1662" s="52"/>
      <c r="AC1662" s="52"/>
      <c r="AD1662" s="52"/>
      <c r="AE1662" s="52"/>
      <c r="AF1662" s="52"/>
      <c r="AG1662" s="52"/>
      <c r="AH1662" s="52"/>
      <c r="AI1662" s="52"/>
      <c r="AJ1662" s="52"/>
      <c r="AK1662" s="52"/>
      <c r="AL1662" s="52"/>
      <c r="AM1662" s="52"/>
      <c r="AN1662" s="52"/>
      <c r="AO1662" s="52"/>
      <c r="AP1662" s="52"/>
      <c r="AQ1662" s="52"/>
      <c r="AR1662" s="52"/>
      <c r="AS1662" s="52"/>
      <c r="AT1662" s="52"/>
      <c r="AU1662" s="52"/>
      <c r="AV1662" s="52"/>
      <c r="AW1662" s="52"/>
    </row>
    <row r="1663" spans="15:49" x14ac:dyDescent="0.2">
      <c r="O1663" s="52"/>
      <c r="P1663" s="52"/>
      <c r="Q1663" s="52"/>
      <c r="R1663" s="52"/>
      <c r="S1663" s="52"/>
      <c r="T1663" s="52"/>
      <c r="U1663" s="52"/>
      <c r="V1663" s="52"/>
      <c r="W1663" s="52"/>
      <c r="X1663" s="52"/>
      <c r="Y1663" s="52"/>
      <c r="Z1663" s="52"/>
      <c r="AA1663" s="52"/>
      <c r="AB1663" s="52"/>
      <c r="AC1663" s="52"/>
      <c r="AD1663" s="52"/>
      <c r="AE1663" s="52"/>
      <c r="AF1663" s="52"/>
      <c r="AG1663" s="52"/>
      <c r="AH1663" s="52"/>
      <c r="AI1663" s="52"/>
      <c r="AJ1663" s="52"/>
      <c r="AK1663" s="52"/>
      <c r="AL1663" s="52"/>
      <c r="AM1663" s="52"/>
      <c r="AN1663" s="52"/>
      <c r="AO1663" s="52"/>
      <c r="AP1663" s="52"/>
      <c r="AQ1663" s="52"/>
      <c r="AR1663" s="52"/>
      <c r="AS1663" s="52"/>
      <c r="AT1663" s="52"/>
      <c r="AU1663" s="52"/>
      <c r="AV1663" s="52"/>
      <c r="AW1663" s="52"/>
    </row>
    <row r="1664" spans="15:49" x14ac:dyDescent="0.2">
      <c r="O1664" s="52"/>
      <c r="P1664" s="52"/>
      <c r="Q1664" s="52"/>
      <c r="R1664" s="52"/>
      <c r="S1664" s="52"/>
      <c r="T1664" s="52"/>
      <c r="U1664" s="52"/>
      <c r="V1664" s="52"/>
      <c r="W1664" s="52"/>
      <c r="X1664" s="52"/>
      <c r="Y1664" s="52"/>
      <c r="Z1664" s="52"/>
      <c r="AA1664" s="52"/>
      <c r="AB1664" s="52"/>
      <c r="AC1664" s="52"/>
      <c r="AD1664" s="52"/>
      <c r="AE1664" s="52"/>
      <c r="AF1664" s="52"/>
      <c r="AG1664" s="52"/>
      <c r="AH1664" s="52"/>
      <c r="AI1664" s="52"/>
      <c r="AJ1664" s="52"/>
      <c r="AK1664" s="52"/>
      <c r="AL1664" s="52"/>
      <c r="AM1664" s="52"/>
      <c r="AN1664" s="52"/>
      <c r="AO1664" s="52"/>
      <c r="AP1664" s="52"/>
      <c r="AQ1664" s="52"/>
      <c r="AR1664" s="52"/>
      <c r="AS1664" s="52"/>
      <c r="AT1664" s="52"/>
      <c r="AU1664" s="52"/>
      <c r="AV1664" s="52"/>
      <c r="AW1664" s="52"/>
    </row>
    <row r="1665" spans="15:49" x14ac:dyDescent="0.2">
      <c r="O1665" s="52"/>
      <c r="P1665" s="52"/>
      <c r="Q1665" s="52"/>
      <c r="R1665" s="52"/>
      <c r="S1665" s="52"/>
      <c r="T1665" s="52"/>
      <c r="U1665" s="52"/>
      <c r="V1665" s="52"/>
      <c r="W1665" s="52"/>
      <c r="X1665" s="52"/>
      <c r="Y1665" s="52"/>
      <c r="Z1665" s="52"/>
      <c r="AA1665" s="52"/>
      <c r="AB1665" s="52"/>
      <c r="AC1665" s="52"/>
      <c r="AD1665" s="52"/>
      <c r="AE1665" s="52"/>
      <c r="AF1665" s="52"/>
      <c r="AG1665" s="52"/>
      <c r="AH1665" s="52"/>
      <c r="AI1665" s="52"/>
      <c r="AJ1665" s="52"/>
      <c r="AK1665" s="52"/>
      <c r="AL1665" s="52"/>
      <c r="AM1665" s="52"/>
      <c r="AN1665" s="52"/>
      <c r="AO1665" s="52"/>
      <c r="AP1665" s="52"/>
      <c r="AQ1665" s="52"/>
      <c r="AR1665" s="52"/>
      <c r="AS1665" s="52"/>
      <c r="AT1665" s="52"/>
      <c r="AU1665" s="52"/>
      <c r="AV1665" s="52"/>
      <c r="AW1665" s="52"/>
    </row>
    <row r="1666" spans="15:49" x14ac:dyDescent="0.2">
      <c r="O1666" s="52"/>
      <c r="P1666" s="52"/>
      <c r="Q1666" s="52"/>
      <c r="R1666" s="52"/>
      <c r="S1666" s="52"/>
      <c r="T1666" s="52"/>
      <c r="U1666" s="52"/>
      <c r="V1666" s="52"/>
      <c r="W1666" s="52"/>
      <c r="X1666" s="52"/>
      <c r="Y1666" s="52"/>
      <c r="Z1666" s="52"/>
      <c r="AA1666" s="52"/>
      <c r="AB1666" s="52"/>
      <c r="AC1666" s="52"/>
      <c r="AD1666" s="52"/>
      <c r="AE1666" s="52"/>
      <c r="AF1666" s="52"/>
      <c r="AG1666" s="52"/>
      <c r="AH1666" s="52"/>
      <c r="AI1666" s="52"/>
      <c r="AJ1666" s="52"/>
      <c r="AK1666" s="52"/>
      <c r="AL1666" s="52"/>
      <c r="AM1666" s="52"/>
      <c r="AN1666" s="52"/>
      <c r="AO1666" s="52"/>
      <c r="AP1666" s="52"/>
      <c r="AQ1666" s="52"/>
      <c r="AR1666" s="52"/>
      <c r="AS1666" s="52"/>
      <c r="AT1666" s="52"/>
      <c r="AU1666" s="52"/>
      <c r="AV1666" s="52"/>
      <c r="AW1666" s="52"/>
    </row>
    <row r="1667" spans="15:49" x14ac:dyDescent="0.2">
      <c r="O1667" s="52"/>
      <c r="P1667" s="52"/>
      <c r="Q1667" s="52"/>
      <c r="R1667" s="52"/>
      <c r="S1667" s="52"/>
      <c r="T1667" s="52"/>
      <c r="U1667" s="52"/>
      <c r="V1667" s="52"/>
      <c r="W1667" s="52"/>
      <c r="X1667" s="52"/>
      <c r="Y1667" s="52"/>
      <c r="Z1667" s="52"/>
      <c r="AA1667" s="52"/>
      <c r="AB1667" s="52"/>
      <c r="AC1667" s="52"/>
      <c r="AD1667" s="52"/>
      <c r="AE1667" s="52"/>
      <c r="AF1667" s="52"/>
      <c r="AG1667" s="52"/>
      <c r="AH1667" s="52"/>
      <c r="AI1667" s="52"/>
      <c r="AJ1667" s="52"/>
      <c r="AK1667" s="52"/>
      <c r="AL1667" s="52"/>
      <c r="AM1667" s="52"/>
      <c r="AN1667" s="52"/>
      <c r="AO1667" s="52"/>
      <c r="AP1667" s="52"/>
      <c r="AQ1667" s="52"/>
      <c r="AR1667" s="52"/>
      <c r="AS1667" s="52"/>
      <c r="AT1667" s="52"/>
      <c r="AU1667" s="52"/>
      <c r="AV1667" s="52"/>
      <c r="AW1667" s="52"/>
    </row>
    <row r="1668" spans="15:49" x14ac:dyDescent="0.2">
      <c r="O1668" s="52"/>
      <c r="P1668" s="52"/>
      <c r="Q1668" s="52"/>
      <c r="R1668" s="52"/>
      <c r="S1668" s="52"/>
      <c r="T1668" s="52"/>
      <c r="U1668" s="52"/>
      <c r="V1668" s="52"/>
      <c r="W1668" s="52"/>
      <c r="X1668" s="52"/>
      <c r="Y1668" s="52"/>
      <c r="Z1668" s="52"/>
      <c r="AA1668" s="52"/>
      <c r="AB1668" s="52"/>
      <c r="AC1668" s="52"/>
      <c r="AD1668" s="52"/>
      <c r="AE1668" s="52"/>
      <c r="AF1668" s="52"/>
      <c r="AG1668" s="52"/>
      <c r="AH1668" s="52"/>
      <c r="AI1668" s="52"/>
      <c r="AJ1668" s="52"/>
      <c r="AK1668" s="52"/>
      <c r="AL1668" s="52"/>
      <c r="AM1668" s="52"/>
      <c r="AN1668" s="52"/>
      <c r="AO1668" s="52"/>
      <c r="AP1668" s="52"/>
      <c r="AQ1668" s="52"/>
      <c r="AR1668" s="52"/>
      <c r="AS1668" s="52"/>
      <c r="AT1668" s="52"/>
      <c r="AU1668" s="52"/>
      <c r="AV1668" s="52"/>
      <c r="AW1668" s="52"/>
    </row>
    <row r="1669" spans="15:49" x14ac:dyDescent="0.2">
      <c r="O1669" s="52"/>
      <c r="P1669" s="52"/>
      <c r="Q1669" s="52"/>
      <c r="R1669" s="52"/>
      <c r="S1669" s="52"/>
      <c r="T1669" s="52"/>
      <c r="U1669" s="52"/>
      <c r="V1669" s="52"/>
      <c r="W1669" s="52"/>
      <c r="X1669" s="52"/>
      <c r="Y1669" s="52"/>
      <c r="Z1669" s="52"/>
      <c r="AA1669" s="52"/>
      <c r="AB1669" s="52"/>
      <c r="AC1669" s="52"/>
      <c r="AD1669" s="52"/>
      <c r="AE1669" s="52"/>
      <c r="AF1669" s="52"/>
      <c r="AG1669" s="52"/>
      <c r="AH1669" s="52"/>
      <c r="AI1669" s="52"/>
      <c r="AJ1669" s="52"/>
      <c r="AK1669" s="52"/>
      <c r="AL1669" s="52"/>
      <c r="AM1669" s="52"/>
      <c r="AN1669" s="52"/>
      <c r="AO1669" s="52"/>
      <c r="AP1669" s="52"/>
      <c r="AQ1669" s="52"/>
      <c r="AR1669" s="52"/>
      <c r="AS1669" s="52"/>
      <c r="AT1669" s="52"/>
      <c r="AU1669" s="52"/>
      <c r="AV1669" s="52"/>
      <c r="AW1669" s="52"/>
    </row>
    <row r="1670" spans="15:49" x14ac:dyDescent="0.2">
      <c r="O1670" s="52"/>
      <c r="P1670" s="52"/>
      <c r="Q1670" s="52"/>
      <c r="R1670" s="52"/>
      <c r="S1670" s="52"/>
      <c r="T1670" s="52"/>
      <c r="U1670" s="52"/>
      <c r="V1670" s="52"/>
      <c r="W1670" s="52"/>
      <c r="X1670" s="52"/>
      <c r="Y1670" s="52"/>
      <c r="Z1670" s="52"/>
      <c r="AA1670" s="52"/>
      <c r="AB1670" s="52"/>
      <c r="AC1670" s="52"/>
      <c r="AD1670" s="52"/>
      <c r="AE1670" s="52"/>
      <c r="AF1670" s="52"/>
      <c r="AG1670" s="52"/>
      <c r="AH1670" s="52"/>
      <c r="AI1670" s="52"/>
      <c r="AJ1670" s="52"/>
      <c r="AK1670" s="52"/>
      <c r="AL1670" s="52"/>
      <c r="AM1670" s="52"/>
      <c r="AN1670" s="52"/>
      <c r="AO1670" s="52"/>
      <c r="AP1670" s="52"/>
      <c r="AQ1670" s="52"/>
      <c r="AR1670" s="52"/>
      <c r="AS1670" s="52"/>
      <c r="AT1670" s="52"/>
      <c r="AU1670" s="52"/>
      <c r="AV1670" s="52"/>
      <c r="AW1670" s="52"/>
    </row>
    <row r="1671" spans="15:49" x14ac:dyDescent="0.2">
      <c r="O1671" s="52"/>
      <c r="P1671" s="52"/>
      <c r="Q1671" s="52"/>
      <c r="R1671" s="52"/>
      <c r="S1671" s="52"/>
      <c r="T1671" s="52"/>
      <c r="U1671" s="52"/>
      <c r="V1671" s="52"/>
      <c r="W1671" s="52"/>
      <c r="X1671" s="52"/>
      <c r="Y1671" s="52"/>
      <c r="Z1671" s="52"/>
      <c r="AA1671" s="52"/>
      <c r="AB1671" s="52"/>
      <c r="AC1671" s="52"/>
      <c r="AD1671" s="52"/>
      <c r="AE1671" s="52"/>
      <c r="AF1671" s="52"/>
      <c r="AG1671" s="52"/>
      <c r="AH1671" s="52"/>
      <c r="AI1671" s="52"/>
      <c r="AJ1671" s="52"/>
      <c r="AK1671" s="52"/>
      <c r="AL1671" s="52"/>
      <c r="AM1671" s="52"/>
      <c r="AN1671" s="52"/>
      <c r="AO1671" s="52"/>
      <c r="AP1671" s="52"/>
      <c r="AQ1671" s="52"/>
      <c r="AR1671" s="52"/>
      <c r="AS1671" s="52"/>
      <c r="AT1671" s="52"/>
      <c r="AU1671" s="52"/>
      <c r="AV1671" s="52"/>
      <c r="AW1671" s="52"/>
    </row>
    <row r="1672" spans="15:49" x14ac:dyDescent="0.2">
      <c r="O1672" s="52"/>
      <c r="P1672" s="52"/>
      <c r="Q1672" s="52"/>
      <c r="R1672" s="52"/>
      <c r="S1672" s="52"/>
      <c r="T1672" s="52"/>
      <c r="U1672" s="52"/>
      <c r="V1672" s="52"/>
      <c r="W1672" s="52"/>
      <c r="X1672" s="52"/>
      <c r="Y1672" s="52"/>
      <c r="Z1672" s="52"/>
      <c r="AA1672" s="52"/>
      <c r="AB1672" s="52"/>
      <c r="AC1672" s="52"/>
      <c r="AD1672" s="52"/>
      <c r="AE1672" s="52"/>
      <c r="AF1672" s="52"/>
      <c r="AG1672" s="52"/>
      <c r="AH1672" s="52"/>
      <c r="AI1672" s="52"/>
      <c r="AJ1672" s="52"/>
      <c r="AK1672" s="52"/>
      <c r="AL1672" s="52"/>
      <c r="AM1672" s="52"/>
      <c r="AN1672" s="52"/>
      <c r="AO1672" s="52"/>
      <c r="AP1672" s="52"/>
      <c r="AQ1672" s="52"/>
      <c r="AR1672" s="52"/>
      <c r="AS1672" s="52"/>
      <c r="AT1672" s="52"/>
      <c r="AU1672" s="52"/>
      <c r="AV1672" s="52"/>
      <c r="AW1672" s="52"/>
    </row>
    <row r="1673" spans="15:49" x14ac:dyDescent="0.2">
      <c r="O1673" s="52"/>
      <c r="P1673" s="52"/>
      <c r="Q1673" s="52"/>
      <c r="R1673" s="52"/>
      <c r="S1673" s="52"/>
      <c r="T1673" s="52"/>
      <c r="U1673" s="52"/>
      <c r="V1673" s="52"/>
      <c r="W1673" s="52"/>
      <c r="X1673" s="52"/>
      <c r="Y1673" s="52"/>
      <c r="Z1673" s="52"/>
      <c r="AA1673" s="52"/>
      <c r="AB1673" s="52"/>
      <c r="AC1673" s="52"/>
      <c r="AD1673" s="52"/>
      <c r="AE1673" s="52"/>
      <c r="AF1673" s="52"/>
      <c r="AG1673" s="52"/>
      <c r="AH1673" s="52"/>
      <c r="AI1673" s="52"/>
      <c r="AJ1673" s="52"/>
      <c r="AK1673" s="52"/>
      <c r="AL1673" s="52"/>
      <c r="AM1673" s="52"/>
      <c r="AN1673" s="52"/>
      <c r="AO1673" s="52"/>
      <c r="AP1673" s="52"/>
      <c r="AQ1673" s="52"/>
      <c r="AR1673" s="52"/>
      <c r="AS1673" s="52"/>
      <c r="AT1673" s="52"/>
      <c r="AU1673" s="52"/>
      <c r="AV1673" s="52"/>
      <c r="AW1673" s="52"/>
    </row>
    <row r="1674" spans="15:49" x14ac:dyDescent="0.2">
      <c r="O1674" s="52"/>
      <c r="P1674" s="52"/>
      <c r="Q1674" s="52"/>
      <c r="R1674" s="52"/>
      <c r="S1674" s="52"/>
      <c r="T1674" s="52"/>
      <c r="U1674" s="52"/>
      <c r="V1674" s="52"/>
      <c r="W1674" s="52"/>
      <c r="X1674" s="52"/>
      <c r="Y1674" s="52"/>
      <c r="Z1674" s="52"/>
      <c r="AA1674" s="52"/>
      <c r="AB1674" s="52"/>
      <c r="AC1674" s="52"/>
      <c r="AD1674" s="52"/>
      <c r="AE1674" s="52"/>
      <c r="AF1674" s="52"/>
      <c r="AG1674" s="52"/>
      <c r="AH1674" s="52"/>
      <c r="AI1674" s="52"/>
      <c r="AJ1674" s="52"/>
      <c r="AK1674" s="52"/>
      <c r="AL1674" s="52"/>
      <c r="AM1674" s="52"/>
      <c r="AN1674" s="52"/>
      <c r="AO1674" s="52"/>
      <c r="AP1674" s="52"/>
      <c r="AQ1674" s="52"/>
      <c r="AR1674" s="52"/>
      <c r="AS1674" s="52"/>
      <c r="AT1674" s="52"/>
      <c r="AU1674" s="52"/>
      <c r="AV1674" s="52"/>
      <c r="AW1674" s="52"/>
    </row>
    <row r="1675" spans="15:49" x14ac:dyDescent="0.2">
      <c r="O1675" s="52"/>
      <c r="P1675" s="52"/>
      <c r="Q1675" s="52"/>
      <c r="R1675" s="52"/>
      <c r="S1675" s="52"/>
      <c r="T1675" s="52"/>
      <c r="U1675" s="52"/>
      <c r="V1675" s="52"/>
      <c r="W1675" s="52"/>
      <c r="X1675" s="52"/>
      <c r="Y1675" s="52"/>
      <c r="Z1675" s="52"/>
      <c r="AA1675" s="52"/>
      <c r="AB1675" s="52"/>
      <c r="AC1675" s="52"/>
      <c r="AD1675" s="52"/>
      <c r="AE1675" s="52"/>
      <c r="AF1675" s="52"/>
      <c r="AG1675" s="52"/>
      <c r="AH1675" s="52"/>
      <c r="AI1675" s="52"/>
      <c r="AJ1675" s="52"/>
      <c r="AK1675" s="52"/>
      <c r="AL1675" s="52"/>
      <c r="AM1675" s="52"/>
      <c r="AN1675" s="52"/>
      <c r="AO1675" s="52"/>
      <c r="AP1675" s="52"/>
      <c r="AQ1675" s="52"/>
      <c r="AR1675" s="52"/>
      <c r="AS1675" s="52"/>
      <c r="AT1675" s="52"/>
      <c r="AU1675" s="52"/>
      <c r="AV1675" s="52"/>
      <c r="AW1675" s="52"/>
    </row>
    <row r="1676" spans="15:49" x14ac:dyDescent="0.2">
      <c r="O1676" s="52"/>
      <c r="P1676" s="52"/>
      <c r="Q1676" s="52"/>
      <c r="R1676" s="52"/>
      <c r="S1676" s="52"/>
      <c r="T1676" s="52"/>
      <c r="U1676" s="52"/>
      <c r="V1676" s="52"/>
      <c r="W1676" s="52"/>
      <c r="X1676" s="52"/>
      <c r="Y1676" s="52"/>
      <c r="Z1676" s="52"/>
      <c r="AA1676" s="52"/>
      <c r="AB1676" s="52"/>
      <c r="AC1676" s="52"/>
      <c r="AD1676" s="52"/>
      <c r="AE1676" s="52"/>
      <c r="AF1676" s="52"/>
      <c r="AG1676" s="52"/>
      <c r="AH1676" s="52"/>
      <c r="AI1676" s="52"/>
      <c r="AJ1676" s="52"/>
      <c r="AK1676" s="52"/>
      <c r="AL1676" s="52"/>
      <c r="AM1676" s="52"/>
      <c r="AN1676" s="52"/>
      <c r="AO1676" s="52"/>
      <c r="AP1676" s="52"/>
      <c r="AQ1676" s="52"/>
      <c r="AR1676" s="52"/>
      <c r="AS1676" s="52"/>
      <c r="AT1676" s="52"/>
      <c r="AU1676" s="52"/>
      <c r="AV1676" s="52"/>
      <c r="AW1676" s="52"/>
    </row>
    <row r="1677" spans="15:49" x14ac:dyDescent="0.2">
      <c r="O1677" s="52"/>
      <c r="P1677" s="52"/>
      <c r="Q1677" s="52"/>
      <c r="R1677" s="52"/>
      <c r="S1677" s="52"/>
      <c r="T1677" s="52"/>
      <c r="U1677" s="52"/>
      <c r="V1677" s="52"/>
      <c r="W1677" s="52"/>
      <c r="X1677" s="52"/>
      <c r="Y1677" s="52"/>
      <c r="Z1677" s="52"/>
      <c r="AA1677" s="52"/>
      <c r="AB1677" s="52"/>
      <c r="AC1677" s="52"/>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row>
    <row r="1678" spans="15:49" x14ac:dyDescent="0.2">
      <c r="O1678" s="52"/>
      <c r="P1678" s="52"/>
      <c r="Q1678" s="52"/>
      <c r="R1678" s="52"/>
      <c r="S1678" s="52"/>
      <c r="T1678" s="52"/>
      <c r="U1678" s="52"/>
      <c r="V1678" s="52"/>
      <c r="W1678" s="52"/>
      <c r="X1678" s="52"/>
      <c r="Y1678" s="52"/>
      <c r="Z1678" s="52"/>
      <c r="AA1678" s="52"/>
      <c r="AB1678" s="52"/>
      <c r="AC1678" s="52"/>
      <c r="AD1678" s="52"/>
      <c r="AE1678" s="52"/>
      <c r="AF1678" s="52"/>
      <c r="AG1678" s="52"/>
      <c r="AH1678" s="52"/>
      <c r="AI1678" s="52"/>
      <c r="AJ1678" s="52"/>
      <c r="AK1678" s="52"/>
      <c r="AL1678" s="52"/>
      <c r="AM1678" s="52"/>
      <c r="AN1678" s="52"/>
      <c r="AO1678" s="52"/>
      <c r="AP1678" s="52"/>
      <c r="AQ1678" s="52"/>
      <c r="AR1678" s="52"/>
      <c r="AS1678" s="52"/>
      <c r="AT1678" s="52"/>
      <c r="AU1678" s="52"/>
      <c r="AV1678" s="52"/>
      <c r="AW1678" s="52"/>
    </row>
    <row r="1679" spans="15:49" x14ac:dyDescent="0.2">
      <c r="O1679" s="52"/>
      <c r="P1679" s="52"/>
      <c r="Q1679" s="52"/>
      <c r="R1679" s="52"/>
      <c r="S1679" s="52"/>
      <c r="T1679" s="52"/>
      <c r="U1679" s="52"/>
      <c r="V1679" s="52"/>
      <c r="W1679" s="52"/>
      <c r="X1679" s="52"/>
      <c r="Y1679" s="52"/>
      <c r="Z1679" s="52"/>
      <c r="AA1679" s="52"/>
      <c r="AB1679" s="52"/>
      <c r="AC1679" s="52"/>
      <c r="AD1679" s="52"/>
      <c r="AE1679" s="52"/>
      <c r="AF1679" s="52"/>
      <c r="AG1679" s="52"/>
      <c r="AH1679" s="52"/>
      <c r="AI1679" s="52"/>
      <c r="AJ1679" s="52"/>
      <c r="AK1679" s="52"/>
      <c r="AL1679" s="52"/>
      <c r="AM1679" s="52"/>
      <c r="AN1679" s="52"/>
      <c r="AO1679" s="52"/>
      <c r="AP1679" s="52"/>
      <c r="AQ1679" s="52"/>
      <c r="AR1679" s="52"/>
      <c r="AS1679" s="52"/>
      <c r="AT1679" s="52"/>
      <c r="AU1679" s="52"/>
      <c r="AV1679" s="52"/>
      <c r="AW1679" s="52"/>
    </row>
    <row r="1680" spans="15:49" x14ac:dyDescent="0.2">
      <c r="O1680" s="52"/>
      <c r="P1680" s="52"/>
      <c r="Q1680" s="52"/>
      <c r="R1680" s="52"/>
      <c r="S1680" s="52"/>
      <c r="T1680" s="52"/>
      <c r="U1680" s="52"/>
      <c r="V1680" s="52"/>
      <c r="W1680" s="52"/>
      <c r="X1680" s="52"/>
      <c r="Y1680" s="52"/>
      <c r="Z1680" s="52"/>
      <c r="AA1680" s="52"/>
      <c r="AB1680" s="52"/>
      <c r="AC1680" s="52"/>
      <c r="AD1680" s="52"/>
      <c r="AE1680" s="52"/>
      <c r="AF1680" s="52"/>
      <c r="AG1680" s="52"/>
      <c r="AH1680" s="52"/>
      <c r="AI1680" s="52"/>
      <c r="AJ1680" s="52"/>
      <c r="AK1680" s="52"/>
      <c r="AL1680" s="52"/>
      <c r="AM1680" s="52"/>
      <c r="AN1680" s="52"/>
      <c r="AO1680" s="52"/>
      <c r="AP1680" s="52"/>
      <c r="AQ1680" s="52"/>
      <c r="AR1680" s="52"/>
      <c r="AS1680" s="52"/>
      <c r="AT1680" s="52"/>
      <c r="AU1680" s="52"/>
      <c r="AV1680" s="52"/>
      <c r="AW1680" s="52"/>
    </row>
    <row r="1681" spans="15:49" x14ac:dyDescent="0.2">
      <c r="O1681" s="52"/>
      <c r="P1681" s="52"/>
      <c r="Q1681" s="52"/>
      <c r="R1681" s="52"/>
      <c r="S1681" s="52"/>
      <c r="T1681" s="52"/>
      <c r="U1681" s="52"/>
      <c r="V1681" s="52"/>
      <c r="W1681" s="52"/>
      <c r="X1681" s="52"/>
      <c r="Y1681" s="52"/>
      <c r="Z1681" s="52"/>
      <c r="AA1681" s="52"/>
      <c r="AB1681" s="52"/>
      <c r="AC1681" s="52"/>
      <c r="AD1681" s="52"/>
      <c r="AE1681" s="52"/>
      <c r="AF1681" s="52"/>
      <c r="AG1681" s="52"/>
      <c r="AH1681" s="52"/>
      <c r="AI1681" s="52"/>
      <c r="AJ1681" s="52"/>
      <c r="AK1681" s="52"/>
      <c r="AL1681" s="52"/>
      <c r="AM1681" s="52"/>
      <c r="AN1681" s="52"/>
      <c r="AO1681" s="52"/>
      <c r="AP1681" s="52"/>
      <c r="AQ1681" s="52"/>
      <c r="AR1681" s="52"/>
      <c r="AS1681" s="52"/>
      <c r="AT1681" s="52"/>
      <c r="AU1681" s="52"/>
      <c r="AV1681" s="52"/>
      <c r="AW1681" s="52"/>
    </row>
    <row r="1682" spans="15:49" x14ac:dyDescent="0.2">
      <c r="O1682" s="52"/>
      <c r="P1682" s="52"/>
      <c r="Q1682" s="52"/>
      <c r="R1682" s="52"/>
      <c r="S1682" s="52"/>
      <c r="T1682" s="52"/>
      <c r="U1682" s="52"/>
      <c r="V1682" s="52"/>
      <c r="W1682" s="52"/>
      <c r="X1682" s="52"/>
      <c r="Y1682" s="52"/>
      <c r="Z1682" s="52"/>
      <c r="AA1682" s="52"/>
      <c r="AB1682" s="52"/>
      <c r="AC1682" s="52"/>
      <c r="AD1682" s="52"/>
      <c r="AE1682" s="52"/>
      <c r="AF1682" s="52"/>
      <c r="AG1682" s="52"/>
      <c r="AH1682" s="52"/>
      <c r="AI1682" s="52"/>
      <c r="AJ1682" s="52"/>
      <c r="AK1682" s="52"/>
      <c r="AL1682" s="52"/>
      <c r="AM1682" s="52"/>
      <c r="AN1682" s="52"/>
      <c r="AO1682" s="52"/>
      <c r="AP1682" s="52"/>
      <c r="AQ1682" s="52"/>
      <c r="AR1682" s="52"/>
      <c r="AS1682" s="52"/>
      <c r="AT1682" s="52"/>
      <c r="AU1682" s="52"/>
      <c r="AV1682" s="52"/>
      <c r="AW1682" s="52"/>
    </row>
    <row r="1683" spans="15:49" x14ac:dyDescent="0.2">
      <c r="O1683" s="52"/>
      <c r="P1683" s="52"/>
      <c r="Q1683" s="52"/>
      <c r="R1683" s="52"/>
      <c r="S1683" s="52"/>
      <c r="T1683" s="52"/>
      <c r="U1683" s="52"/>
      <c r="V1683" s="52"/>
      <c r="W1683" s="52"/>
      <c r="X1683" s="52"/>
      <c r="Y1683" s="52"/>
      <c r="Z1683" s="52"/>
      <c r="AA1683" s="52"/>
      <c r="AB1683" s="52"/>
      <c r="AC1683" s="52"/>
      <c r="AD1683" s="52"/>
      <c r="AE1683" s="52"/>
      <c r="AF1683" s="52"/>
      <c r="AG1683" s="52"/>
      <c r="AH1683" s="52"/>
      <c r="AI1683" s="52"/>
      <c r="AJ1683" s="52"/>
      <c r="AK1683" s="52"/>
      <c r="AL1683" s="52"/>
      <c r="AM1683" s="52"/>
      <c r="AN1683" s="52"/>
      <c r="AO1683" s="52"/>
      <c r="AP1683" s="52"/>
      <c r="AQ1683" s="52"/>
      <c r="AR1683" s="52"/>
      <c r="AS1683" s="52"/>
      <c r="AT1683" s="52"/>
      <c r="AU1683" s="52"/>
      <c r="AV1683" s="52"/>
      <c r="AW1683" s="52"/>
    </row>
    <row r="1684" spans="15:49" x14ac:dyDescent="0.2">
      <c r="O1684" s="52"/>
      <c r="P1684" s="52"/>
      <c r="Q1684" s="52"/>
      <c r="R1684" s="52"/>
      <c r="S1684" s="52"/>
      <c r="T1684" s="52"/>
      <c r="U1684" s="52"/>
      <c r="V1684" s="52"/>
      <c r="W1684" s="52"/>
      <c r="X1684" s="52"/>
      <c r="Y1684" s="52"/>
      <c r="Z1684" s="52"/>
      <c r="AA1684" s="52"/>
      <c r="AB1684" s="52"/>
      <c r="AC1684" s="52"/>
      <c r="AD1684" s="52"/>
      <c r="AE1684" s="52"/>
      <c r="AF1684" s="52"/>
      <c r="AG1684" s="52"/>
      <c r="AH1684" s="52"/>
      <c r="AI1684" s="52"/>
      <c r="AJ1684" s="52"/>
      <c r="AK1684" s="52"/>
      <c r="AL1684" s="52"/>
      <c r="AM1684" s="52"/>
      <c r="AN1684" s="52"/>
      <c r="AO1684" s="52"/>
      <c r="AP1684" s="52"/>
      <c r="AQ1684" s="52"/>
      <c r="AR1684" s="52"/>
      <c r="AS1684" s="52"/>
      <c r="AT1684" s="52"/>
      <c r="AU1684" s="52"/>
      <c r="AV1684" s="52"/>
      <c r="AW1684" s="52"/>
    </row>
    <row r="1685" spans="15:49" x14ac:dyDescent="0.2">
      <c r="O1685" s="52"/>
      <c r="P1685" s="52"/>
      <c r="Q1685" s="52"/>
      <c r="R1685" s="52"/>
      <c r="S1685" s="52"/>
      <c r="T1685" s="52"/>
      <c r="U1685" s="52"/>
      <c r="V1685" s="52"/>
      <c r="W1685" s="52"/>
      <c r="X1685" s="52"/>
      <c r="Y1685" s="52"/>
      <c r="Z1685" s="52"/>
      <c r="AA1685" s="52"/>
      <c r="AB1685" s="52"/>
      <c r="AC1685" s="52"/>
      <c r="AD1685" s="52"/>
      <c r="AE1685" s="52"/>
      <c r="AF1685" s="52"/>
      <c r="AG1685" s="52"/>
      <c r="AH1685" s="52"/>
      <c r="AI1685" s="52"/>
      <c r="AJ1685" s="52"/>
      <c r="AK1685" s="52"/>
      <c r="AL1685" s="52"/>
      <c r="AM1685" s="52"/>
      <c r="AN1685" s="52"/>
      <c r="AO1685" s="52"/>
      <c r="AP1685" s="52"/>
      <c r="AQ1685" s="52"/>
      <c r="AR1685" s="52"/>
      <c r="AS1685" s="52"/>
      <c r="AT1685" s="52"/>
      <c r="AU1685" s="52"/>
      <c r="AV1685" s="52"/>
      <c r="AW1685" s="52"/>
    </row>
    <row r="1686" spans="15:49" x14ac:dyDescent="0.2">
      <c r="O1686" s="52"/>
      <c r="P1686" s="52"/>
      <c r="Q1686" s="52"/>
      <c r="R1686" s="52"/>
      <c r="S1686" s="52"/>
      <c r="T1686" s="52"/>
      <c r="U1686" s="52"/>
      <c r="V1686" s="52"/>
      <c r="W1686" s="52"/>
      <c r="X1686" s="52"/>
      <c r="Y1686" s="52"/>
      <c r="Z1686" s="52"/>
      <c r="AA1686" s="52"/>
      <c r="AB1686" s="52"/>
      <c r="AC1686" s="52"/>
      <c r="AD1686" s="52"/>
      <c r="AE1686" s="52"/>
      <c r="AF1686" s="52"/>
      <c r="AG1686" s="52"/>
      <c r="AH1686" s="52"/>
      <c r="AI1686" s="52"/>
      <c r="AJ1686" s="52"/>
      <c r="AK1686" s="52"/>
      <c r="AL1686" s="52"/>
      <c r="AM1686" s="52"/>
      <c r="AN1686" s="52"/>
      <c r="AO1686" s="52"/>
      <c r="AP1686" s="52"/>
      <c r="AQ1686" s="52"/>
      <c r="AR1686" s="52"/>
      <c r="AS1686" s="52"/>
      <c r="AT1686" s="52"/>
      <c r="AU1686" s="52"/>
      <c r="AV1686" s="52"/>
      <c r="AW1686" s="52"/>
    </row>
    <row r="1687" spans="15:49" x14ac:dyDescent="0.2">
      <c r="O1687" s="52"/>
      <c r="P1687" s="52"/>
      <c r="Q1687" s="52"/>
      <c r="R1687" s="52"/>
      <c r="S1687" s="52"/>
      <c r="T1687" s="52"/>
      <c r="U1687" s="52"/>
      <c r="V1687" s="52"/>
      <c r="W1687" s="52"/>
      <c r="X1687" s="52"/>
      <c r="Y1687" s="52"/>
      <c r="Z1687" s="52"/>
      <c r="AA1687" s="52"/>
      <c r="AB1687" s="52"/>
      <c r="AC1687" s="52"/>
      <c r="AD1687" s="52"/>
      <c r="AE1687" s="52"/>
      <c r="AF1687" s="52"/>
      <c r="AG1687" s="52"/>
      <c r="AH1687" s="52"/>
      <c r="AI1687" s="52"/>
      <c r="AJ1687" s="52"/>
      <c r="AK1687" s="52"/>
      <c r="AL1687" s="52"/>
      <c r="AM1687" s="52"/>
      <c r="AN1687" s="52"/>
      <c r="AO1687" s="52"/>
      <c r="AP1687" s="52"/>
      <c r="AQ1687" s="52"/>
      <c r="AR1687" s="52"/>
      <c r="AS1687" s="52"/>
      <c r="AT1687" s="52"/>
      <c r="AU1687" s="52"/>
      <c r="AV1687" s="52"/>
      <c r="AW1687" s="52"/>
    </row>
    <row r="1688" spans="15:49" x14ac:dyDescent="0.2">
      <c r="O1688" s="52"/>
      <c r="P1688" s="52"/>
      <c r="Q1688" s="52"/>
      <c r="R1688" s="52"/>
      <c r="S1688" s="52"/>
      <c r="T1688" s="52"/>
      <c r="U1688" s="52"/>
      <c r="V1688" s="52"/>
      <c r="W1688" s="52"/>
      <c r="X1688" s="52"/>
      <c r="Y1688" s="52"/>
      <c r="Z1688" s="52"/>
      <c r="AA1688" s="52"/>
      <c r="AB1688" s="52"/>
      <c r="AC1688" s="52"/>
      <c r="AD1688" s="52"/>
      <c r="AE1688" s="52"/>
      <c r="AF1688" s="52"/>
      <c r="AG1688" s="52"/>
      <c r="AH1688" s="52"/>
      <c r="AI1688" s="52"/>
      <c r="AJ1688" s="52"/>
      <c r="AK1688" s="52"/>
      <c r="AL1688" s="52"/>
      <c r="AM1688" s="52"/>
      <c r="AN1688" s="52"/>
      <c r="AO1688" s="52"/>
      <c r="AP1688" s="52"/>
      <c r="AQ1688" s="52"/>
      <c r="AR1688" s="52"/>
      <c r="AS1688" s="52"/>
      <c r="AT1688" s="52"/>
      <c r="AU1688" s="52"/>
      <c r="AV1688" s="52"/>
      <c r="AW1688" s="52"/>
    </row>
    <row r="1689" spans="15:49" x14ac:dyDescent="0.2">
      <c r="O1689" s="52"/>
      <c r="P1689" s="52"/>
      <c r="Q1689" s="52"/>
      <c r="R1689" s="52"/>
      <c r="S1689" s="52"/>
      <c r="T1689" s="52"/>
      <c r="U1689" s="52"/>
      <c r="V1689" s="52"/>
      <c r="W1689" s="52"/>
      <c r="X1689" s="52"/>
      <c r="Y1689" s="52"/>
      <c r="Z1689" s="52"/>
      <c r="AA1689" s="52"/>
      <c r="AB1689" s="52"/>
      <c r="AC1689" s="52"/>
      <c r="AD1689" s="52"/>
      <c r="AE1689" s="52"/>
      <c r="AF1689" s="52"/>
      <c r="AG1689" s="52"/>
      <c r="AH1689" s="52"/>
      <c r="AI1689" s="52"/>
      <c r="AJ1689" s="52"/>
      <c r="AK1689" s="52"/>
      <c r="AL1689" s="52"/>
      <c r="AM1689" s="52"/>
      <c r="AN1689" s="52"/>
      <c r="AO1689" s="52"/>
      <c r="AP1689" s="52"/>
      <c r="AQ1689" s="52"/>
      <c r="AR1689" s="52"/>
      <c r="AS1689" s="52"/>
      <c r="AT1689" s="52"/>
      <c r="AU1689" s="52"/>
      <c r="AV1689" s="52"/>
      <c r="AW1689" s="52"/>
    </row>
    <row r="1690" spans="15:49" x14ac:dyDescent="0.2">
      <c r="O1690" s="52"/>
      <c r="P1690" s="52"/>
      <c r="Q1690" s="52"/>
      <c r="R1690" s="52"/>
      <c r="S1690" s="52"/>
      <c r="T1690" s="52"/>
      <c r="U1690" s="52"/>
      <c r="V1690" s="52"/>
      <c r="W1690" s="52"/>
      <c r="X1690" s="52"/>
      <c r="Y1690" s="52"/>
      <c r="Z1690" s="52"/>
      <c r="AA1690" s="52"/>
      <c r="AB1690" s="52"/>
      <c r="AC1690" s="52"/>
      <c r="AD1690" s="52"/>
      <c r="AE1690" s="52"/>
      <c r="AF1690" s="52"/>
      <c r="AG1690" s="52"/>
      <c r="AH1690" s="52"/>
      <c r="AI1690" s="52"/>
      <c r="AJ1690" s="52"/>
      <c r="AK1690" s="52"/>
      <c r="AL1690" s="52"/>
      <c r="AM1690" s="52"/>
      <c r="AN1690" s="52"/>
      <c r="AO1690" s="52"/>
      <c r="AP1690" s="52"/>
      <c r="AQ1690" s="52"/>
      <c r="AR1690" s="52"/>
      <c r="AS1690" s="52"/>
      <c r="AT1690" s="52"/>
      <c r="AU1690" s="52"/>
      <c r="AV1690" s="52"/>
      <c r="AW1690" s="52"/>
    </row>
    <row r="1691" spans="15:49" x14ac:dyDescent="0.2">
      <c r="O1691" s="52"/>
      <c r="P1691" s="52"/>
      <c r="Q1691" s="52"/>
      <c r="R1691" s="52"/>
      <c r="S1691" s="52"/>
      <c r="T1691" s="52"/>
      <c r="U1691" s="52"/>
      <c r="V1691" s="52"/>
      <c r="W1691" s="52"/>
      <c r="X1691" s="52"/>
      <c r="Y1691" s="52"/>
      <c r="Z1691" s="52"/>
      <c r="AA1691" s="52"/>
      <c r="AB1691" s="52"/>
      <c r="AC1691" s="52"/>
      <c r="AD1691" s="52"/>
      <c r="AE1691" s="52"/>
      <c r="AF1691" s="52"/>
      <c r="AG1691" s="52"/>
      <c r="AH1691" s="52"/>
      <c r="AI1691" s="52"/>
      <c r="AJ1691" s="52"/>
      <c r="AK1691" s="52"/>
      <c r="AL1691" s="52"/>
      <c r="AM1691" s="52"/>
      <c r="AN1691" s="52"/>
      <c r="AO1691" s="52"/>
      <c r="AP1691" s="52"/>
      <c r="AQ1691" s="52"/>
      <c r="AR1691" s="52"/>
      <c r="AS1691" s="52"/>
      <c r="AT1691" s="52"/>
      <c r="AU1691" s="52"/>
      <c r="AV1691" s="52"/>
      <c r="AW1691" s="52"/>
    </row>
    <row r="1692" spans="15:49" x14ac:dyDescent="0.2">
      <c r="O1692" s="52"/>
      <c r="P1692" s="52"/>
      <c r="Q1692" s="52"/>
      <c r="R1692" s="52"/>
      <c r="S1692" s="52"/>
      <c r="T1692" s="52"/>
      <c r="U1692" s="52"/>
      <c r="V1692" s="52"/>
      <c r="W1692" s="52"/>
      <c r="X1692" s="52"/>
      <c r="Y1692" s="52"/>
      <c r="Z1692" s="52"/>
      <c r="AA1692" s="52"/>
      <c r="AB1692" s="52"/>
      <c r="AC1692" s="52"/>
      <c r="AD1692" s="52"/>
      <c r="AE1692" s="52"/>
      <c r="AF1692" s="52"/>
      <c r="AG1692" s="52"/>
      <c r="AH1692" s="52"/>
      <c r="AI1692" s="52"/>
      <c r="AJ1692" s="52"/>
      <c r="AK1692" s="52"/>
      <c r="AL1692" s="52"/>
      <c r="AM1692" s="52"/>
      <c r="AN1692" s="52"/>
      <c r="AO1692" s="52"/>
      <c r="AP1692" s="52"/>
      <c r="AQ1692" s="52"/>
      <c r="AR1692" s="52"/>
      <c r="AS1692" s="52"/>
      <c r="AT1692" s="52"/>
      <c r="AU1692" s="52"/>
      <c r="AV1692" s="52"/>
      <c r="AW1692" s="52"/>
    </row>
    <row r="1693" spans="15:49" x14ac:dyDescent="0.2">
      <c r="O1693" s="52"/>
      <c r="P1693" s="52"/>
      <c r="Q1693" s="52"/>
      <c r="R1693" s="52"/>
      <c r="S1693" s="52"/>
      <c r="T1693" s="52"/>
      <c r="U1693" s="52"/>
      <c r="V1693" s="52"/>
      <c r="W1693" s="52"/>
      <c r="X1693" s="52"/>
      <c r="Y1693" s="52"/>
      <c r="Z1693" s="52"/>
      <c r="AA1693" s="52"/>
      <c r="AB1693" s="52"/>
      <c r="AC1693" s="52"/>
      <c r="AD1693" s="52"/>
      <c r="AE1693" s="52"/>
      <c r="AF1693" s="52"/>
      <c r="AG1693" s="52"/>
      <c r="AH1693" s="52"/>
      <c r="AI1693" s="52"/>
      <c r="AJ1693" s="52"/>
      <c r="AK1693" s="52"/>
      <c r="AL1693" s="52"/>
      <c r="AM1693" s="52"/>
      <c r="AN1693" s="52"/>
      <c r="AO1693" s="52"/>
      <c r="AP1693" s="52"/>
      <c r="AQ1693" s="52"/>
      <c r="AR1693" s="52"/>
      <c r="AS1693" s="52"/>
      <c r="AT1693" s="52"/>
      <c r="AU1693" s="52"/>
      <c r="AV1693" s="52"/>
      <c r="AW1693" s="52"/>
    </row>
    <row r="1694" spans="15:49" x14ac:dyDescent="0.2">
      <c r="O1694" s="52"/>
      <c r="P1694" s="52"/>
      <c r="Q1694" s="52"/>
      <c r="R1694" s="52"/>
      <c r="S1694" s="52"/>
      <c r="T1694" s="52"/>
      <c r="U1694" s="52"/>
      <c r="V1694" s="52"/>
      <c r="W1694" s="52"/>
      <c r="X1694" s="52"/>
      <c r="Y1694" s="52"/>
      <c r="Z1694" s="52"/>
      <c r="AA1694" s="52"/>
      <c r="AB1694" s="52"/>
      <c r="AC1694" s="52"/>
      <c r="AD1694" s="52"/>
      <c r="AE1694" s="52"/>
      <c r="AF1694" s="52"/>
      <c r="AG1694" s="52"/>
      <c r="AH1694" s="52"/>
      <c r="AI1694" s="52"/>
      <c r="AJ1694" s="52"/>
      <c r="AK1694" s="52"/>
      <c r="AL1694" s="52"/>
      <c r="AM1694" s="52"/>
      <c r="AN1694" s="52"/>
      <c r="AO1694" s="52"/>
      <c r="AP1694" s="52"/>
      <c r="AQ1694" s="52"/>
      <c r="AR1694" s="52"/>
      <c r="AS1694" s="52"/>
      <c r="AT1694" s="52"/>
      <c r="AU1694" s="52"/>
      <c r="AV1694" s="52"/>
      <c r="AW1694" s="52"/>
    </row>
    <row r="1695" spans="15:49" x14ac:dyDescent="0.2">
      <c r="O1695" s="52"/>
      <c r="P1695" s="52"/>
      <c r="Q1695" s="52"/>
      <c r="R1695" s="52"/>
      <c r="S1695" s="52"/>
      <c r="T1695" s="52"/>
      <c r="U1695" s="52"/>
      <c r="V1695" s="52"/>
      <c r="W1695" s="52"/>
      <c r="X1695" s="52"/>
      <c r="Y1695" s="52"/>
      <c r="Z1695" s="52"/>
      <c r="AA1695" s="52"/>
      <c r="AB1695" s="52"/>
      <c r="AC1695" s="52"/>
      <c r="AD1695" s="52"/>
      <c r="AE1695" s="52"/>
      <c r="AF1695" s="52"/>
      <c r="AG1695" s="52"/>
      <c r="AH1695" s="52"/>
      <c r="AI1695" s="52"/>
      <c r="AJ1695" s="52"/>
      <c r="AK1695" s="52"/>
      <c r="AL1695" s="52"/>
      <c r="AM1695" s="52"/>
      <c r="AN1695" s="52"/>
      <c r="AO1695" s="52"/>
      <c r="AP1695" s="52"/>
      <c r="AQ1695" s="52"/>
      <c r="AR1695" s="52"/>
      <c r="AS1695" s="52"/>
      <c r="AT1695" s="52"/>
      <c r="AU1695" s="52"/>
      <c r="AV1695" s="52"/>
      <c r="AW1695" s="52"/>
    </row>
    <row r="1696" spans="15:49" x14ac:dyDescent="0.2">
      <c r="O1696" s="52"/>
      <c r="P1696" s="52"/>
      <c r="Q1696" s="52"/>
      <c r="R1696" s="52"/>
      <c r="S1696" s="52"/>
      <c r="T1696" s="52"/>
      <c r="U1696" s="52"/>
      <c r="V1696" s="52"/>
      <c r="W1696" s="52"/>
      <c r="X1696" s="52"/>
      <c r="Y1696" s="52"/>
      <c r="Z1696" s="52"/>
      <c r="AA1696" s="52"/>
      <c r="AB1696" s="52"/>
      <c r="AC1696" s="52"/>
      <c r="AD1696" s="52"/>
      <c r="AE1696" s="52"/>
      <c r="AF1696" s="52"/>
      <c r="AG1696" s="52"/>
      <c r="AH1696" s="52"/>
      <c r="AI1696" s="52"/>
      <c r="AJ1696" s="52"/>
      <c r="AK1696" s="52"/>
      <c r="AL1696" s="52"/>
      <c r="AM1696" s="52"/>
      <c r="AN1696" s="52"/>
      <c r="AO1696" s="52"/>
      <c r="AP1696" s="52"/>
      <c r="AQ1696" s="52"/>
      <c r="AR1696" s="52"/>
      <c r="AS1696" s="52"/>
      <c r="AT1696" s="52"/>
      <c r="AU1696" s="52"/>
      <c r="AV1696" s="52"/>
      <c r="AW1696" s="52"/>
    </row>
    <row r="1697" spans="15:49" x14ac:dyDescent="0.2">
      <c r="O1697" s="52"/>
      <c r="P1697" s="52"/>
      <c r="Q1697" s="52"/>
      <c r="R1697" s="52"/>
      <c r="S1697" s="52"/>
      <c r="T1697" s="52"/>
      <c r="U1697" s="52"/>
      <c r="V1697" s="52"/>
      <c r="W1697" s="52"/>
      <c r="X1697" s="52"/>
      <c r="Y1697" s="52"/>
      <c r="Z1697" s="52"/>
      <c r="AA1697" s="52"/>
      <c r="AB1697" s="52"/>
      <c r="AC1697" s="52"/>
      <c r="AD1697" s="52"/>
      <c r="AE1697" s="52"/>
      <c r="AF1697" s="52"/>
      <c r="AG1697" s="52"/>
      <c r="AH1697" s="52"/>
      <c r="AI1697" s="52"/>
      <c r="AJ1697" s="52"/>
      <c r="AK1697" s="52"/>
      <c r="AL1697" s="52"/>
      <c r="AM1697" s="52"/>
      <c r="AN1697" s="52"/>
      <c r="AO1697" s="52"/>
      <c r="AP1697" s="52"/>
      <c r="AQ1697" s="52"/>
      <c r="AR1697" s="52"/>
      <c r="AS1697" s="52"/>
      <c r="AT1697" s="52"/>
      <c r="AU1697" s="52"/>
      <c r="AV1697" s="52"/>
      <c r="AW1697" s="52"/>
    </row>
    <row r="1698" spans="15:49" x14ac:dyDescent="0.2">
      <c r="O1698" s="52"/>
      <c r="P1698" s="52"/>
      <c r="Q1698" s="52"/>
      <c r="R1698" s="52"/>
      <c r="S1698" s="52"/>
      <c r="T1698" s="52"/>
      <c r="U1698" s="52"/>
      <c r="V1698" s="52"/>
      <c r="W1698" s="52"/>
      <c r="X1698" s="52"/>
      <c r="Y1698" s="52"/>
      <c r="Z1698" s="52"/>
      <c r="AA1698" s="52"/>
      <c r="AB1698" s="52"/>
      <c r="AC1698" s="52"/>
      <c r="AD1698" s="52"/>
      <c r="AE1698" s="52"/>
      <c r="AF1698" s="52"/>
      <c r="AG1698" s="52"/>
      <c r="AH1698" s="52"/>
      <c r="AI1698" s="52"/>
      <c r="AJ1698" s="52"/>
      <c r="AK1698" s="52"/>
      <c r="AL1698" s="52"/>
      <c r="AM1698" s="52"/>
      <c r="AN1698" s="52"/>
      <c r="AO1698" s="52"/>
      <c r="AP1698" s="52"/>
      <c r="AQ1698" s="52"/>
      <c r="AR1698" s="52"/>
      <c r="AS1698" s="52"/>
      <c r="AT1698" s="52"/>
      <c r="AU1698" s="52"/>
      <c r="AV1698" s="52"/>
      <c r="AW1698" s="52"/>
    </row>
    <row r="1699" spans="15:49" x14ac:dyDescent="0.2">
      <c r="O1699" s="52"/>
      <c r="P1699" s="52"/>
      <c r="Q1699" s="52"/>
      <c r="R1699" s="52"/>
      <c r="S1699" s="52"/>
      <c r="T1699" s="52"/>
      <c r="U1699" s="52"/>
      <c r="V1699" s="52"/>
      <c r="W1699" s="52"/>
      <c r="X1699" s="52"/>
      <c r="Y1699" s="52"/>
      <c r="Z1699" s="52"/>
      <c r="AA1699" s="52"/>
      <c r="AB1699" s="52"/>
      <c r="AC1699" s="52"/>
      <c r="AD1699" s="52"/>
      <c r="AE1699" s="52"/>
      <c r="AF1699" s="52"/>
      <c r="AG1699" s="52"/>
      <c r="AH1699" s="52"/>
      <c r="AI1699" s="52"/>
      <c r="AJ1699" s="52"/>
      <c r="AK1699" s="52"/>
      <c r="AL1699" s="52"/>
      <c r="AM1699" s="52"/>
      <c r="AN1699" s="52"/>
      <c r="AO1699" s="52"/>
      <c r="AP1699" s="52"/>
      <c r="AQ1699" s="52"/>
      <c r="AR1699" s="52"/>
      <c r="AS1699" s="52"/>
      <c r="AT1699" s="52"/>
      <c r="AU1699" s="52"/>
      <c r="AV1699" s="52"/>
      <c r="AW1699" s="52"/>
    </row>
    <row r="1700" spans="15:49" x14ac:dyDescent="0.2">
      <c r="O1700" s="52"/>
      <c r="P1700" s="52"/>
      <c r="Q1700" s="52"/>
      <c r="R1700" s="52"/>
      <c r="S1700" s="52"/>
      <c r="T1700" s="52"/>
      <c r="U1700" s="52"/>
      <c r="V1700" s="52"/>
      <c r="W1700" s="52"/>
      <c r="X1700" s="52"/>
      <c r="Y1700" s="52"/>
      <c r="Z1700" s="52"/>
      <c r="AA1700" s="52"/>
      <c r="AB1700" s="52"/>
      <c r="AC1700" s="52"/>
      <c r="AD1700" s="52"/>
      <c r="AE1700" s="52"/>
      <c r="AF1700" s="52"/>
      <c r="AG1700" s="52"/>
      <c r="AH1700" s="52"/>
      <c r="AI1700" s="52"/>
      <c r="AJ1700" s="52"/>
      <c r="AK1700" s="52"/>
      <c r="AL1700" s="52"/>
      <c r="AM1700" s="52"/>
      <c r="AN1700" s="52"/>
      <c r="AO1700" s="52"/>
      <c r="AP1700" s="52"/>
      <c r="AQ1700" s="52"/>
      <c r="AR1700" s="52"/>
      <c r="AS1700" s="52"/>
      <c r="AT1700" s="52"/>
      <c r="AU1700" s="52"/>
      <c r="AV1700" s="52"/>
      <c r="AW1700" s="52"/>
    </row>
    <row r="1701" spans="15:49" x14ac:dyDescent="0.2">
      <c r="O1701" s="52"/>
      <c r="P1701" s="52"/>
      <c r="Q1701" s="52"/>
      <c r="R1701" s="52"/>
      <c r="S1701" s="52"/>
      <c r="T1701" s="52"/>
      <c r="U1701" s="52"/>
      <c r="V1701" s="52"/>
      <c r="W1701" s="52"/>
      <c r="X1701" s="52"/>
      <c r="Y1701" s="52"/>
      <c r="Z1701" s="52"/>
      <c r="AA1701" s="52"/>
      <c r="AB1701" s="52"/>
      <c r="AC1701" s="52"/>
      <c r="AD1701" s="52"/>
      <c r="AE1701" s="52"/>
      <c r="AF1701" s="52"/>
      <c r="AG1701" s="52"/>
      <c r="AH1701" s="52"/>
      <c r="AI1701" s="52"/>
      <c r="AJ1701" s="52"/>
      <c r="AK1701" s="52"/>
      <c r="AL1701" s="52"/>
      <c r="AM1701" s="52"/>
      <c r="AN1701" s="52"/>
      <c r="AO1701" s="52"/>
      <c r="AP1701" s="52"/>
      <c r="AQ1701" s="52"/>
      <c r="AR1701" s="52"/>
      <c r="AS1701" s="52"/>
      <c r="AT1701" s="52"/>
      <c r="AU1701" s="52"/>
      <c r="AV1701" s="52"/>
      <c r="AW1701" s="52"/>
    </row>
    <row r="1702" spans="15:49" x14ac:dyDescent="0.2">
      <c r="O1702" s="52"/>
      <c r="P1702" s="52"/>
      <c r="Q1702" s="52"/>
      <c r="R1702" s="52"/>
      <c r="S1702" s="52"/>
      <c r="T1702" s="52"/>
      <c r="U1702" s="52"/>
      <c r="V1702" s="52"/>
      <c r="W1702" s="52"/>
      <c r="X1702" s="52"/>
      <c r="Y1702" s="52"/>
      <c r="Z1702" s="52"/>
      <c r="AA1702" s="52"/>
      <c r="AB1702" s="52"/>
      <c r="AC1702" s="52"/>
      <c r="AD1702" s="52"/>
      <c r="AE1702" s="52"/>
      <c r="AF1702" s="52"/>
      <c r="AG1702" s="52"/>
      <c r="AH1702" s="52"/>
      <c r="AI1702" s="52"/>
      <c r="AJ1702" s="52"/>
      <c r="AK1702" s="52"/>
      <c r="AL1702" s="52"/>
      <c r="AM1702" s="52"/>
      <c r="AN1702" s="52"/>
      <c r="AO1702" s="52"/>
      <c r="AP1702" s="52"/>
      <c r="AQ1702" s="52"/>
      <c r="AR1702" s="52"/>
      <c r="AS1702" s="52"/>
      <c r="AT1702" s="52"/>
      <c r="AU1702" s="52"/>
      <c r="AV1702" s="52"/>
      <c r="AW1702" s="52"/>
    </row>
    <row r="1703" spans="15:49" x14ac:dyDescent="0.2">
      <c r="O1703" s="52"/>
      <c r="P1703" s="52"/>
      <c r="Q1703" s="52"/>
      <c r="R1703" s="52"/>
      <c r="S1703" s="52"/>
      <c r="T1703" s="52"/>
      <c r="U1703" s="52"/>
      <c r="V1703" s="52"/>
      <c r="W1703" s="52"/>
      <c r="X1703" s="52"/>
      <c r="Y1703" s="52"/>
      <c r="Z1703" s="52"/>
      <c r="AA1703" s="52"/>
      <c r="AB1703" s="52"/>
      <c r="AC1703" s="52"/>
      <c r="AD1703" s="52"/>
      <c r="AE1703" s="52"/>
      <c r="AF1703" s="52"/>
      <c r="AG1703" s="52"/>
      <c r="AH1703" s="52"/>
      <c r="AI1703" s="52"/>
      <c r="AJ1703" s="52"/>
      <c r="AK1703" s="52"/>
      <c r="AL1703" s="52"/>
      <c r="AM1703" s="52"/>
      <c r="AN1703" s="52"/>
      <c r="AO1703" s="52"/>
      <c r="AP1703" s="52"/>
      <c r="AQ1703" s="52"/>
      <c r="AR1703" s="52"/>
      <c r="AS1703" s="52"/>
      <c r="AT1703" s="52"/>
      <c r="AU1703" s="52"/>
      <c r="AV1703" s="52"/>
      <c r="AW1703" s="52"/>
    </row>
    <row r="1704" spans="15:49" x14ac:dyDescent="0.2">
      <c r="O1704" s="52"/>
      <c r="P1704" s="52"/>
      <c r="Q1704" s="52"/>
      <c r="R1704" s="52"/>
      <c r="S1704" s="52"/>
      <c r="T1704" s="52"/>
      <c r="U1704" s="52"/>
      <c r="V1704" s="52"/>
      <c r="W1704" s="52"/>
      <c r="X1704" s="52"/>
      <c r="Y1704" s="52"/>
      <c r="Z1704" s="52"/>
      <c r="AA1704" s="52"/>
      <c r="AB1704" s="52"/>
      <c r="AC1704" s="52"/>
      <c r="AD1704" s="52"/>
      <c r="AE1704" s="52"/>
      <c r="AF1704" s="52"/>
      <c r="AG1704" s="52"/>
      <c r="AH1704" s="52"/>
      <c r="AI1704" s="52"/>
      <c r="AJ1704" s="52"/>
      <c r="AK1704" s="52"/>
      <c r="AL1704" s="52"/>
      <c r="AM1704" s="52"/>
      <c r="AN1704" s="52"/>
      <c r="AO1704" s="52"/>
      <c r="AP1704" s="52"/>
      <c r="AQ1704" s="52"/>
      <c r="AR1704" s="52"/>
      <c r="AS1704" s="52"/>
      <c r="AT1704" s="52"/>
      <c r="AU1704" s="52"/>
      <c r="AV1704" s="52"/>
      <c r="AW1704" s="52"/>
    </row>
    <row r="1705" spans="15:49" x14ac:dyDescent="0.2">
      <c r="O1705" s="52"/>
      <c r="P1705" s="52"/>
      <c r="Q1705" s="52"/>
      <c r="R1705" s="52"/>
      <c r="S1705" s="52"/>
      <c r="T1705" s="52"/>
      <c r="U1705" s="52"/>
      <c r="V1705" s="52"/>
      <c r="W1705" s="52"/>
      <c r="X1705" s="52"/>
      <c r="Y1705" s="52"/>
      <c r="Z1705" s="52"/>
      <c r="AA1705" s="52"/>
      <c r="AB1705" s="52"/>
      <c r="AC1705" s="52"/>
      <c r="AD1705" s="52"/>
      <c r="AE1705" s="52"/>
      <c r="AF1705" s="52"/>
      <c r="AG1705" s="52"/>
      <c r="AH1705" s="52"/>
      <c r="AI1705" s="52"/>
      <c r="AJ1705" s="52"/>
      <c r="AK1705" s="52"/>
      <c r="AL1705" s="52"/>
      <c r="AM1705" s="52"/>
      <c r="AN1705" s="52"/>
      <c r="AO1705" s="52"/>
      <c r="AP1705" s="52"/>
      <c r="AQ1705" s="52"/>
      <c r="AR1705" s="52"/>
      <c r="AS1705" s="52"/>
      <c r="AT1705" s="52"/>
      <c r="AU1705" s="52"/>
      <c r="AV1705" s="52"/>
      <c r="AW1705" s="52"/>
    </row>
    <row r="1706" spans="15:49" x14ac:dyDescent="0.2">
      <c r="O1706" s="52"/>
      <c r="P1706" s="52"/>
      <c r="Q1706" s="52"/>
      <c r="R1706" s="52"/>
      <c r="S1706" s="52"/>
      <c r="T1706" s="52"/>
      <c r="U1706" s="52"/>
      <c r="V1706" s="52"/>
      <c r="W1706" s="52"/>
      <c r="X1706" s="52"/>
      <c r="Y1706" s="52"/>
      <c r="Z1706" s="52"/>
      <c r="AA1706" s="52"/>
      <c r="AB1706" s="52"/>
      <c r="AC1706" s="52"/>
      <c r="AD1706" s="52"/>
      <c r="AE1706" s="52"/>
      <c r="AF1706" s="52"/>
      <c r="AG1706" s="52"/>
      <c r="AH1706" s="52"/>
      <c r="AI1706" s="52"/>
      <c r="AJ1706" s="52"/>
      <c r="AK1706" s="52"/>
      <c r="AL1706" s="52"/>
      <c r="AM1706" s="52"/>
      <c r="AN1706" s="52"/>
      <c r="AO1706" s="52"/>
      <c r="AP1706" s="52"/>
      <c r="AQ1706" s="52"/>
      <c r="AR1706" s="52"/>
      <c r="AS1706" s="52"/>
      <c r="AT1706" s="52"/>
      <c r="AU1706" s="52"/>
      <c r="AV1706" s="52"/>
      <c r="AW1706" s="52"/>
    </row>
    <row r="1707" spans="15:49" x14ac:dyDescent="0.2">
      <c r="O1707" s="52"/>
      <c r="P1707" s="52"/>
      <c r="Q1707" s="52"/>
      <c r="R1707" s="52"/>
      <c r="S1707" s="52"/>
      <c r="T1707" s="52"/>
      <c r="U1707" s="52"/>
      <c r="V1707" s="52"/>
      <c r="W1707" s="52"/>
      <c r="X1707" s="52"/>
      <c r="Y1707" s="52"/>
      <c r="Z1707" s="52"/>
      <c r="AA1707" s="52"/>
      <c r="AB1707" s="52"/>
      <c r="AC1707" s="52"/>
      <c r="AD1707" s="52"/>
      <c r="AE1707" s="52"/>
      <c r="AF1707" s="52"/>
      <c r="AG1707" s="52"/>
      <c r="AH1707" s="52"/>
      <c r="AI1707" s="52"/>
      <c r="AJ1707" s="52"/>
      <c r="AK1707" s="52"/>
      <c r="AL1707" s="52"/>
      <c r="AM1707" s="52"/>
      <c r="AN1707" s="52"/>
      <c r="AO1707" s="52"/>
      <c r="AP1707" s="52"/>
      <c r="AQ1707" s="52"/>
      <c r="AR1707" s="52"/>
      <c r="AS1707" s="52"/>
      <c r="AT1707" s="52"/>
      <c r="AU1707" s="52"/>
      <c r="AV1707" s="52"/>
      <c r="AW1707" s="52"/>
    </row>
    <row r="1708" spans="15:49" x14ac:dyDescent="0.2">
      <c r="O1708" s="52"/>
      <c r="P1708" s="52"/>
      <c r="Q1708" s="52"/>
      <c r="R1708" s="52"/>
      <c r="S1708" s="52"/>
      <c r="T1708" s="52"/>
      <c r="U1708" s="52"/>
      <c r="V1708" s="52"/>
      <c r="W1708" s="52"/>
      <c r="X1708" s="52"/>
      <c r="Y1708" s="52"/>
      <c r="Z1708" s="52"/>
      <c r="AA1708" s="52"/>
      <c r="AB1708" s="52"/>
      <c r="AC1708" s="52"/>
      <c r="AD1708" s="52"/>
      <c r="AE1708" s="52"/>
      <c r="AF1708" s="52"/>
      <c r="AG1708" s="52"/>
      <c r="AH1708" s="52"/>
      <c r="AI1708" s="52"/>
      <c r="AJ1708" s="52"/>
      <c r="AK1708" s="52"/>
      <c r="AL1708" s="52"/>
      <c r="AM1708" s="52"/>
      <c r="AN1708" s="52"/>
      <c r="AO1708" s="52"/>
      <c r="AP1708" s="52"/>
      <c r="AQ1708" s="52"/>
      <c r="AR1708" s="52"/>
      <c r="AS1708" s="52"/>
      <c r="AT1708" s="52"/>
      <c r="AU1708" s="52"/>
      <c r="AV1708" s="52"/>
      <c r="AW1708" s="52"/>
    </row>
    <row r="1709" spans="15:49" x14ac:dyDescent="0.2">
      <c r="O1709" s="52"/>
      <c r="P1709" s="52"/>
      <c r="Q1709" s="52"/>
      <c r="R1709" s="52"/>
      <c r="S1709" s="52"/>
      <c r="T1709" s="52"/>
      <c r="U1709" s="52"/>
      <c r="V1709" s="52"/>
      <c r="W1709" s="52"/>
      <c r="X1709" s="52"/>
      <c r="Y1709" s="52"/>
      <c r="Z1709" s="52"/>
      <c r="AA1709" s="52"/>
      <c r="AB1709" s="52"/>
      <c r="AC1709" s="52"/>
      <c r="AD1709" s="52"/>
      <c r="AE1709" s="52"/>
      <c r="AF1709" s="52"/>
      <c r="AG1709" s="52"/>
      <c r="AH1709" s="52"/>
      <c r="AI1709" s="52"/>
      <c r="AJ1709" s="52"/>
      <c r="AK1709" s="52"/>
      <c r="AL1709" s="52"/>
      <c r="AM1709" s="52"/>
      <c r="AN1709" s="52"/>
      <c r="AO1709" s="52"/>
      <c r="AP1709" s="52"/>
      <c r="AQ1709" s="52"/>
      <c r="AR1709" s="52"/>
      <c r="AS1709" s="52"/>
      <c r="AT1709" s="52"/>
      <c r="AU1709" s="52"/>
      <c r="AV1709" s="52"/>
      <c r="AW1709" s="52"/>
    </row>
    <row r="1710" spans="15:49" x14ac:dyDescent="0.2">
      <c r="O1710" s="52"/>
      <c r="P1710" s="52"/>
      <c r="Q1710" s="52"/>
      <c r="R1710" s="52"/>
      <c r="S1710" s="52"/>
      <c r="T1710" s="52"/>
      <c r="U1710" s="52"/>
      <c r="V1710" s="52"/>
      <c r="W1710" s="52"/>
      <c r="X1710" s="52"/>
      <c r="Y1710" s="52"/>
      <c r="Z1710" s="52"/>
      <c r="AA1710" s="52"/>
      <c r="AB1710" s="52"/>
      <c r="AC1710" s="52"/>
      <c r="AD1710" s="52"/>
      <c r="AE1710" s="52"/>
      <c r="AF1710" s="52"/>
      <c r="AG1710" s="52"/>
      <c r="AH1710" s="52"/>
      <c r="AI1710" s="52"/>
      <c r="AJ1710" s="52"/>
      <c r="AK1710" s="52"/>
      <c r="AL1710" s="52"/>
      <c r="AM1710" s="52"/>
      <c r="AN1710" s="52"/>
      <c r="AO1710" s="52"/>
      <c r="AP1710" s="52"/>
      <c r="AQ1710" s="52"/>
      <c r="AR1710" s="52"/>
      <c r="AS1710" s="52"/>
      <c r="AT1710" s="52"/>
      <c r="AU1710" s="52"/>
      <c r="AV1710" s="52"/>
      <c r="AW1710" s="52"/>
    </row>
    <row r="1711" spans="15:49" x14ac:dyDescent="0.2">
      <c r="O1711" s="52"/>
      <c r="P1711" s="52"/>
      <c r="Q1711" s="52"/>
      <c r="R1711" s="52"/>
      <c r="S1711" s="52"/>
      <c r="T1711" s="52"/>
      <c r="U1711" s="52"/>
      <c r="V1711" s="52"/>
      <c r="W1711" s="52"/>
      <c r="X1711" s="52"/>
      <c r="Y1711" s="52"/>
      <c r="Z1711" s="52"/>
      <c r="AA1711" s="52"/>
      <c r="AB1711" s="52"/>
      <c r="AC1711" s="52"/>
      <c r="AD1711" s="52"/>
      <c r="AE1711" s="52"/>
      <c r="AF1711" s="52"/>
      <c r="AG1711" s="52"/>
      <c r="AH1711" s="52"/>
      <c r="AI1711" s="52"/>
      <c r="AJ1711" s="52"/>
      <c r="AK1711" s="52"/>
      <c r="AL1711" s="52"/>
      <c r="AM1711" s="52"/>
      <c r="AN1711" s="52"/>
      <c r="AO1711" s="52"/>
      <c r="AP1711" s="52"/>
      <c r="AQ1711" s="52"/>
      <c r="AR1711" s="52"/>
      <c r="AS1711" s="52"/>
      <c r="AT1711" s="52"/>
      <c r="AU1711" s="52"/>
      <c r="AV1711" s="52"/>
      <c r="AW1711" s="52"/>
    </row>
    <row r="1712" spans="15:49" x14ac:dyDescent="0.2">
      <c r="O1712" s="52"/>
      <c r="P1712" s="52"/>
      <c r="Q1712" s="52"/>
      <c r="R1712" s="52"/>
      <c r="S1712" s="52"/>
      <c r="T1712" s="52"/>
      <c r="U1712" s="52"/>
      <c r="V1712" s="52"/>
      <c r="W1712" s="52"/>
      <c r="X1712" s="52"/>
      <c r="Y1712" s="52"/>
      <c r="Z1712" s="52"/>
      <c r="AA1712" s="52"/>
      <c r="AB1712" s="52"/>
      <c r="AC1712" s="52"/>
      <c r="AD1712" s="52"/>
      <c r="AE1712" s="52"/>
      <c r="AF1712" s="52"/>
      <c r="AG1712" s="52"/>
      <c r="AH1712" s="52"/>
      <c r="AI1712" s="52"/>
      <c r="AJ1712" s="52"/>
      <c r="AK1712" s="52"/>
      <c r="AL1712" s="52"/>
      <c r="AM1712" s="52"/>
      <c r="AN1712" s="52"/>
      <c r="AO1712" s="52"/>
      <c r="AP1712" s="52"/>
      <c r="AQ1712" s="52"/>
      <c r="AR1712" s="52"/>
      <c r="AS1712" s="52"/>
      <c r="AT1712" s="52"/>
      <c r="AU1712" s="52"/>
      <c r="AV1712" s="52"/>
      <c r="AW1712" s="52"/>
    </row>
    <row r="1713" spans="15:49" x14ac:dyDescent="0.2">
      <c r="O1713" s="52"/>
      <c r="P1713" s="52"/>
      <c r="Q1713" s="52"/>
      <c r="R1713" s="52"/>
      <c r="S1713" s="52"/>
      <c r="T1713" s="52"/>
      <c r="U1713" s="52"/>
      <c r="V1713" s="52"/>
      <c r="W1713" s="52"/>
      <c r="X1713" s="52"/>
      <c r="Y1713" s="52"/>
      <c r="Z1713" s="52"/>
      <c r="AA1713" s="52"/>
      <c r="AB1713" s="52"/>
      <c r="AC1713" s="52"/>
      <c r="AD1713" s="52"/>
      <c r="AE1713" s="52"/>
      <c r="AF1713" s="52"/>
      <c r="AG1713" s="52"/>
      <c r="AH1713" s="52"/>
      <c r="AI1713" s="52"/>
      <c r="AJ1713" s="52"/>
      <c r="AK1713" s="52"/>
      <c r="AL1713" s="52"/>
      <c r="AM1713" s="52"/>
      <c r="AN1713" s="52"/>
      <c r="AO1713" s="52"/>
      <c r="AP1713" s="52"/>
      <c r="AQ1713" s="52"/>
      <c r="AR1713" s="52"/>
      <c r="AS1713" s="52"/>
      <c r="AT1713" s="52"/>
      <c r="AU1713" s="52"/>
      <c r="AV1713" s="52"/>
      <c r="AW1713" s="52"/>
    </row>
    <row r="1714" spans="15:49" x14ac:dyDescent="0.2">
      <c r="O1714" s="52"/>
      <c r="P1714" s="52"/>
      <c r="Q1714" s="52"/>
      <c r="R1714" s="52"/>
      <c r="S1714" s="52"/>
      <c r="T1714" s="52"/>
      <c r="U1714" s="52"/>
      <c r="V1714" s="52"/>
      <c r="W1714" s="52"/>
      <c r="X1714" s="52"/>
      <c r="Y1714" s="52"/>
      <c r="Z1714" s="52"/>
      <c r="AA1714" s="52"/>
      <c r="AB1714" s="52"/>
      <c r="AC1714" s="52"/>
      <c r="AD1714" s="52"/>
      <c r="AE1714" s="52"/>
      <c r="AF1714" s="52"/>
      <c r="AG1714" s="52"/>
      <c r="AH1714" s="52"/>
      <c r="AI1714" s="52"/>
      <c r="AJ1714" s="52"/>
      <c r="AK1714" s="52"/>
      <c r="AL1714" s="52"/>
      <c r="AM1714" s="52"/>
      <c r="AN1714" s="52"/>
      <c r="AO1714" s="52"/>
      <c r="AP1714" s="52"/>
      <c r="AQ1714" s="52"/>
      <c r="AR1714" s="52"/>
      <c r="AS1714" s="52"/>
      <c r="AT1714" s="52"/>
      <c r="AU1714" s="52"/>
      <c r="AV1714" s="52"/>
      <c r="AW1714" s="52"/>
    </row>
    <row r="1715" spans="15:49" x14ac:dyDescent="0.2">
      <c r="O1715" s="52"/>
      <c r="P1715" s="52"/>
      <c r="Q1715" s="52"/>
      <c r="R1715" s="52"/>
      <c r="S1715" s="52"/>
      <c r="T1715" s="52"/>
      <c r="U1715" s="52"/>
      <c r="V1715" s="52"/>
      <c r="W1715" s="52"/>
      <c r="X1715" s="52"/>
      <c r="Y1715" s="52"/>
      <c r="Z1715" s="52"/>
      <c r="AA1715" s="52"/>
      <c r="AB1715" s="52"/>
      <c r="AC1715" s="52"/>
      <c r="AD1715" s="52"/>
      <c r="AE1715" s="52"/>
      <c r="AF1715" s="52"/>
      <c r="AG1715" s="52"/>
      <c r="AH1715" s="52"/>
      <c r="AI1715" s="52"/>
      <c r="AJ1715" s="52"/>
      <c r="AK1715" s="52"/>
      <c r="AL1715" s="52"/>
      <c r="AM1715" s="52"/>
      <c r="AN1715" s="52"/>
      <c r="AO1715" s="52"/>
      <c r="AP1715" s="52"/>
      <c r="AQ1715" s="52"/>
      <c r="AR1715" s="52"/>
      <c r="AS1715" s="52"/>
      <c r="AT1715" s="52"/>
      <c r="AU1715" s="52"/>
      <c r="AV1715" s="52"/>
      <c r="AW1715" s="52"/>
    </row>
    <row r="1716" spans="15:49" x14ac:dyDescent="0.2">
      <c r="O1716" s="52"/>
      <c r="P1716" s="52"/>
      <c r="Q1716" s="52"/>
      <c r="R1716" s="52"/>
      <c r="S1716" s="52"/>
      <c r="T1716" s="52"/>
      <c r="U1716" s="52"/>
      <c r="V1716" s="52"/>
      <c r="W1716" s="52"/>
      <c r="X1716" s="52"/>
      <c r="Y1716" s="52"/>
      <c r="Z1716" s="52"/>
      <c r="AA1716" s="52"/>
      <c r="AB1716" s="52"/>
      <c r="AC1716" s="52"/>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row>
    <row r="1717" spans="15:49" x14ac:dyDescent="0.2">
      <c r="O1717" s="52"/>
      <c r="P1717" s="52"/>
      <c r="Q1717" s="52"/>
      <c r="R1717" s="52"/>
      <c r="S1717" s="52"/>
      <c r="T1717" s="52"/>
      <c r="U1717" s="52"/>
      <c r="V1717" s="52"/>
      <c r="W1717" s="52"/>
      <c r="X1717" s="52"/>
      <c r="Y1717" s="52"/>
      <c r="Z1717" s="52"/>
      <c r="AA1717" s="52"/>
      <c r="AB1717" s="52"/>
      <c r="AC1717" s="52"/>
      <c r="AD1717" s="52"/>
      <c r="AE1717" s="52"/>
      <c r="AF1717" s="52"/>
      <c r="AG1717" s="52"/>
      <c r="AH1717" s="52"/>
      <c r="AI1717" s="52"/>
      <c r="AJ1717" s="52"/>
      <c r="AK1717" s="52"/>
      <c r="AL1717" s="52"/>
      <c r="AM1717" s="52"/>
      <c r="AN1717" s="52"/>
      <c r="AO1717" s="52"/>
      <c r="AP1717" s="52"/>
      <c r="AQ1717" s="52"/>
      <c r="AR1717" s="52"/>
      <c r="AS1717" s="52"/>
      <c r="AT1717" s="52"/>
      <c r="AU1717" s="52"/>
      <c r="AV1717" s="52"/>
      <c r="AW1717" s="52"/>
    </row>
    <row r="1718" spans="15:49" x14ac:dyDescent="0.2">
      <c r="O1718" s="52"/>
      <c r="P1718" s="52"/>
      <c r="Q1718" s="52"/>
      <c r="R1718" s="52"/>
      <c r="S1718" s="52"/>
      <c r="T1718" s="52"/>
      <c r="U1718" s="52"/>
      <c r="V1718" s="52"/>
      <c r="W1718" s="52"/>
      <c r="X1718" s="52"/>
      <c r="Y1718" s="52"/>
      <c r="Z1718" s="52"/>
      <c r="AA1718" s="52"/>
      <c r="AB1718" s="52"/>
      <c r="AC1718" s="52"/>
      <c r="AD1718" s="52"/>
      <c r="AE1718" s="52"/>
      <c r="AF1718" s="52"/>
      <c r="AG1718" s="52"/>
      <c r="AH1718" s="52"/>
      <c r="AI1718" s="52"/>
      <c r="AJ1718" s="52"/>
      <c r="AK1718" s="52"/>
      <c r="AL1718" s="52"/>
      <c r="AM1718" s="52"/>
      <c r="AN1718" s="52"/>
      <c r="AO1718" s="52"/>
      <c r="AP1718" s="52"/>
      <c r="AQ1718" s="52"/>
      <c r="AR1718" s="52"/>
      <c r="AS1718" s="52"/>
      <c r="AT1718" s="52"/>
      <c r="AU1718" s="52"/>
      <c r="AV1718" s="52"/>
      <c r="AW1718" s="52"/>
    </row>
    <row r="1719" spans="15:49" x14ac:dyDescent="0.2">
      <c r="O1719" s="52"/>
      <c r="P1719" s="52"/>
      <c r="Q1719" s="52"/>
      <c r="R1719" s="52"/>
      <c r="S1719" s="52"/>
      <c r="T1719" s="52"/>
      <c r="U1719" s="52"/>
      <c r="V1719" s="52"/>
      <c r="W1719" s="52"/>
      <c r="X1719" s="52"/>
      <c r="Y1719" s="52"/>
      <c r="Z1719" s="52"/>
      <c r="AA1719" s="52"/>
      <c r="AB1719" s="52"/>
      <c r="AC1719" s="52"/>
      <c r="AD1719" s="52"/>
      <c r="AE1719" s="52"/>
      <c r="AF1719" s="52"/>
      <c r="AG1719" s="52"/>
      <c r="AH1719" s="52"/>
      <c r="AI1719" s="52"/>
      <c r="AJ1719" s="52"/>
      <c r="AK1719" s="52"/>
      <c r="AL1719" s="52"/>
      <c r="AM1719" s="52"/>
      <c r="AN1719" s="52"/>
      <c r="AO1719" s="52"/>
      <c r="AP1719" s="52"/>
      <c r="AQ1719" s="52"/>
      <c r="AR1719" s="52"/>
      <c r="AS1719" s="52"/>
      <c r="AT1719" s="52"/>
      <c r="AU1719" s="52"/>
      <c r="AV1719" s="52"/>
      <c r="AW1719" s="52"/>
    </row>
    <row r="1720" spans="15:49" x14ac:dyDescent="0.2">
      <c r="O1720" s="52"/>
      <c r="P1720" s="52"/>
      <c r="Q1720" s="52"/>
      <c r="R1720" s="52"/>
      <c r="S1720" s="52"/>
      <c r="T1720" s="52"/>
      <c r="U1720" s="52"/>
      <c r="V1720" s="52"/>
      <c r="W1720" s="52"/>
      <c r="X1720" s="52"/>
      <c r="Y1720" s="52"/>
      <c r="Z1720" s="52"/>
      <c r="AA1720" s="52"/>
      <c r="AB1720" s="52"/>
      <c r="AC1720" s="52"/>
      <c r="AD1720" s="52"/>
      <c r="AE1720" s="52"/>
      <c r="AF1720" s="52"/>
      <c r="AG1720" s="52"/>
      <c r="AH1720" s="52"/>
      <c r="AI1720" s="52"/>
      <c r="AJ1720" s="52"/>
      <c r="AK1720" s="52"/>
      <c r="AL1720" s="52"/>
      <c r="AM1720" s="52"/>
      <c r="AN1720" s="52"/>
      <c r="AO1720" s="52"/>
      <c r="AP1720" s="52"/>
      <c r="AQ1720" s="52"/>
      <c r="AR1720" s="52"/>
      <c r="AS1720" s="52"/>
      <c r="AT1720" s="52"/>
      <c r="AU1720" s="52"/>
      <c r="AV1720" s="52"/>
      <c r="AW1720" s="52"/>
    </row>
    <row r="1721" spans="15:49" x14ac:dyDescent="0.2">
      <c r="O1721" s="52"/>
      <c r="P1721" s="52"/>
      <c r="Q1721" s="52"/>
      <c r="R1721" s="52"/>
      <c r="S1721" s="52"/>
      <c r="T1721" s="52"/>
      <c r="U1721" s="52"/>
      <c r="V1721" s="52"/>
      <c r="W1721" s="52"/>
      <c r="X1721" s="52"/>
      <c r="Y1721" s="52"/>
      <c r="Z1721" s="52"/>
      <c r="AA1721" s="52"/>
      <c r="AB1721" s="52"/>
      <c r="AC1721" s="52"/>
      <c r="AD1721" s="52"/>
      <c r="AE1721" s="52"/>
      <c r="AF1721" s="52"/>
      <c r="AG1721" s="52"/>
      <c r="AH1721" s="52"/>
      <c r="AI1721" s="52"/>
      <c r="AJ1721" s="52"/>
      <c r="AK1721" s="52"/>
      <c r="AL1721" s="52"/>
      <c r="AM1721" s="52"/>
      <c r="AN1721" s="52"/>
      <c r="AO1721" s="52"/>
      <c r="AP1721" s="52"/>
      <c r="AQ1721" s="52"/>
      <c r="AR1721" s="52"/>
      <c r="AS1721" s="52"/>
      <c r="AT1721" s="52"/>
      <c r="AU1721" s="52"/>
      <c r="AV1721" s="52"/>
      <c r="AW1721" s="52"/>
    </row>
    <row r="1722" spans="15:49" x14ac:dyDescent="0.2">
      <c r="O1722" s="52"/>
      <c r="P1722" s="52"/>
      <c r="Q1722" s="52"/>
      <c r="R1722" s="52"/>
      <c r="S1722" s="52"/>
      <c r="T1722" s="52"/>
      <c r="U1722" s="52"/>
      <c r="V1722" s="52"/>
      <c r="W1722" s="52"/>
      <c r="X1722" s="52"/>
      <c r="Y1722" s="52"/>
      <c r="Z1722" s="52"/>
      <c r="AA1722" s="52"/>
      <c r="AB1722" s="52"/>
      <c r="AC1722" s="52"/>
      <c r="AD1722" s="52"/>
      <c r="AE1722" s="52"/>
      <c r="AF1722" s="52"/>
      <c r="AG1722" s="52"/>
      <c r="AH1722" s="52"/>
      <c r="AI1722" s="52"/>
      <c r="AJ1722" s="52"/>
      <c r="AK1722" s="52"/>
      <c r="AL1722" s="52"/>
      <c r="AM1722" s="52"/>
      <c r="AN1722" s="52"/>
      <c r="AO1722" s="52"/>
      <c r="AP1722" s="52"/>
      <c r="AQ1722" s="52"/>
      <c r="AR1722" s="52"/>
      <c r="AS1722" s="52"/>
      <c r="AT1722" s="52"/>
      <c r="AU1722" s="52"/>
      <c r="AV1722" s="52"/>
      <c r="AW1722" s="52"/>
    </row>
    <row r="1723" spans="15:49" x14ac:dyDescent="0.2">
      <c r="O1723" s="52"/>
      <c r="P1723" s="52"/>
      <c r="Q1723" s="52"/>
      <c r="R1723" s="52"/>
      <c r="S1723" s="52"/>
      <c r="T1723" s="52"/>
      <c r="U1723" s="52"/>
      <c r="V1723" s="52"/>
      <c r="W1723" s="52"/>
      <c r="X1723" s="52"/>
      <c r="Y1723" s="52"/>
      <c r="Z1723" s="52"/>
      <c r="AA1723" s="52"/>
      <c r="AB1723" s="52"/>
      <c r="AC1723" s="52"/>
      <c r="AD1723" s="52"/>
      <c r="AE1723" s="52"/>
      <c r="AF1723" s="52"/>
      <c r="AG1723" s="52"/>
      <c r="AH1723" s="52"/>
      <c r="AI1723" s="52"/>
      <c r="AJ1723" s="52"/>
      <c r="AK1723" s="52"/>
      <c r="AL1723" s="52"/>
      <c r="AM1723" s="52"/>
      <c r="AN1723" s="52"/>
      <c r="AO1723" s="52"/>
      <c r="AP1723" s="52"/>
      <c r="AQ1723" s="52"/>
      <c r="AR1723" s="52"/>
      <c r="AS1723" s="52"/>
      <c r="AT1723" s="52"/>
      <c r="AU1723" s="52"/>
      <c r="AV1723" s="52"/>
      <c r="AW1723" s="52"/>
    </row>
    <row r="1724" spans="15:49" x14ac:dyDescent="0.2">
      <c r="O1724" s="52"/>
      <c r="P1724" s="52"/>
      <c r="Q1724" s="52"/>
      <c r="R1724" s="52"/>
      <c r="S1724" s="52"/>
      <c r="T1724" s="52"/>
      <c r="U1724" s="52"/>
      <c r="V1724" s="52"/>
      <c r="W1724" s="52"/>
      <c r="X1724" s="52"/>
      <c r="Y1724" s="52"/>
      <c r="Z1724" s="52"/>
      <c r="AA1724" s="52"/>
      <c r="AB1724" s="52"/>
      <c r="AC1724" s="52"/>
      <c r="AD1724" s="52"/>
      <c r="AE1724" s="52"/>
      <c r="AF1724" s="52"/>
      <c r="AG1724" s="52"/>
      <c r="AH1724" s="52"/>
      <c r="AI1724" s="52"/>
      <c r="AJ1724" s="52"/>
      <c r="AK1724" s="52"/>
      <c r="AL1724" s="52"/>
      <c r="AM1724" s="52"/>
      <c r="AN1724" s="52"/>
      <c r="AO1724" s="52"/>
      <c r="AP1724" s="52"/>
      <c r="AQ1724" s="52"/>
      <c r="AR1724" s="52"/>
      <c r="AS1724" s="52"/>
      <c r="AT1724" s="52"/>
      <c r="AU1724" s="52"/>
      <c r="AV1724" s="52"/>
      <c r="AW1724" s="52"/>
    </row>
    <row r="1725" spans="15:49" x14ac:dyDescent="0.2">
      <c r="O1725" s="52"/>
      <c r="P1725" s="52"/>
      <c r="Q1725" s="52"/>
      <c r="R1725" s="52"/>
      <c r="S1725" s="52"/>
      <c r="T1725" s="52"/>
      <c r="U1725" s="52"/>
      <c r="V1725" s="52"/>
      <c r="W1725" s="52"/>
      <c r="X1725" s="52"/>
      <c r="Y1725" s="52"/>
      <c r="Z1725" s="52"/>
      <c r="AA1725" s="52"/>
      <c r="AB1725" s="52"/>
      <c r="AC1725" s="52"/>
      <c r="AD1725" s="52"/>
      <c r="AE1725" s="52"/>
      <c r="AF1725" s="52"/>
      <c r="AG1725" s="52"/>
      <c r="AH1725" s="52"/>
      <c r="AI1725" s="52"/>
      <c r="AJ1725" s="52"/>
      <c r="AK1725" s="52"/>
      <c r="AL1725" s="52"/>
      <c r="AM1725" s="52"/>
      <c r="AN1725" s="52"/>
      <c r="AO1725" s="52"/>
      <c r="AP1725" s="52"/>
      <c r="AQ1725" s="52"/>
      <c r="AR1725" s="52"/>
      <c r="AS1725" s="52"/>
      <c r="AT1725" s="52"/>
      <c r="AU1725" s="52"/>
      <c r="AV1725" s="52"/>
      <c r="AW1725" s="52"/>
    </row>
    <row r="1726" spans="15:49" x14ac:dyDescent="0.2">
      <c r="O1726" s="52"/>
      <c r="P1726" s="52"/>
      <c r="Q1726" s="52"/>
      <c r="R1726" s="52"/>
      <c r="S1726" s="52"/>
      <c r="T1726" s="52"/>
      <c r="U1726" s="52"/>
      <c r="V1726" s="52"/>
      <c r="W1726" s="52"/>
      <c r="X1726" s="52"/>
      <c r="Y1726" s="52"/>
      <c r="Z1726" s="52"/>
      <c r="AA1726" s="52"/>
      <c r="AB1726" s="52"/>
      <c r="AC1726" s="52"/>
      <c r="AD1726" s="52"/>
      <c r="AE1726" s="52"/>
      <c r="AF1726" s="52"/>
      <c r="AG1726" s="52"/>
      <c r="AH1726" s="52"/>
      <c r="AI1726" s="52"/>
      <c r="AJ1726" s="52"/>
      <c r="AK1726" s="52"/>
      <c r="AL1726" s="52"/>
      <c r="AM1726" s="52"/>
      <c r="AN1726" s="52"/>
      <c r="AO1726" s="52"/>
      <c r="AP1726" s="52"/>
      <c r="AQ1726" s="52"/>
      <c r="AR1726" s="52"/>
      <c r="AS1726" s="52"/>
      <c r="AT1726" s="52"/>
      <c r="AU1726" s="52"/>
      <c r="AV1726" s="52"/>
      <c r="AW1726" s="52"/>
    </row>
    <row r="1727" spans="15:49" x14ac:dyDescent="0.2">
      <c r="O1727" s="52"/>
      <c r="P1727" s="52"/>
      <c r="Q1727" s="52"/>
      <c r="R1727" s="52"/>
      <c r="S1727" s="52"/>
      <c r="T1727" s="52"/>
      <c r="U1727" s="52"/>
      <c r="V1727" s="52"/>
      <c r="W1727" s="52"/>
      <c r="X1727" s="52"/>
      <c r="Y1727" s="52"/>
      <c r="Z1727" s="52"/>
      <c r="AA1727" s="52"/>
      <c r="AB1727" s="52"/>
      <c r="AC1727" s="52"/>
      <c r="AD1727" s="52"/>
      <c r="AE1727" s="52"/>
      <c r="AF1727" s="52"/>
      <c r="AG1727" s="52"/>
      <c r="AH1727" s="52"/>
      <c r="AI1727" s="52"/>
      <c r="AJ1727" s="52"/>
      <c r="AK1727" s="52"/>
      <c r="AL1727" s="52"/>
      <c r="AM1727" s="52"/>
      <c r="AN1727" s="52"/>
      <c r="AO1727" s="52"/>
      <c r="AP1727" s="52"/>
      <c r="AQ1727" s="52"/>
      <c r="AR1727" s="52"/>
      <c r="AS1727" s="52"/>
      <c r="AT1727" s="52"/>
      <c r="AU1727" s="52"/>
      <c r="AV1727" s="52"/>
      <c r="AW1727" s="52"/>
    </row>
    <row r="1728" spans="15:49" x14ac:dyDescent="0.2">
      <c r="O1728" s="52"/>
      <c r="P1728" s="52"/>
      <c r="Q1728" s="52"/>
      <c r="R1728" s="52"/>
      <c r="S1728" s="52"/>
      <c r="T1728" s="52"/>
      <c r="U1728" s="52"/>
      <c r="V1728" s="52"/>
      <c r="W1728" s="52"/>
      <c r="X1728" s="52"/>
      <c r="Y1728" s="52"/>
      <c r="Z1728" s="52"/>
      <c r="AA1728" s="52"/>
      <c r="AB1728" s="52"/>
      <c r="AC1728" s="52"/>
      <c r="AD1728" s="52"/>
      <c r="AE1728" s="52"/>
      <c r="AF1728" s="52"/>
      <c r="AG1728" s="52"/>
      <c r="AH1728" s="52"/>
      <c r="AI1728" s="52"/>
      <c r="AJ1728" s="52"/>
      <c r="AK1728" s="52"/>
      <c r="AL1728" s="52"/>
      <c r="AM1728" s="52"/>
      <c r="AN1728" s="52"/>
      <c r="AO1728" s="52"/>
      <c r="AP1728" s="52"/>
      <c r="AQ1728" s="52"/>
      <c r="AR1728" s="52"/>
      <c r="AS1728" s="52"/>
      <c r="AT1728" s="52"/>
      <c r="AU1728" s="52"/>
      <c r="AV1728" s="52"/>
      <c r="AW1728" s="52"/>
    </row>
    <row r="1729" spans="15:49" x14ac:dyDescent="0.2">
      <c r="O1729" s="52"/>
      <c r="P1729" s="52"/>
      <c r="Q1729" s="52"/>
      <c r="R1729" s="52"/>
      <c r="S1729" s="52"/>
      <c r="T1729" s="52"/>
      <c r="U1729" s="52"/>
      <c r="V1729" s="52"/>
      <c r="W1729" s="52"/>
      <c r="X1729" s="52"/>
      <c r="Y1729" s="52"/>
      <c r="Z1729" s="52"/>
      <c r="AA1729" s="52"/>
      <c r="AB1729" s="52"/>
      <c r="AC1729" s="52"/>
      <c r="AD1729" s="52"/>
      <c r="AE1729" s="52"/>
      <c r="AF1729" s="52"/>
      <c r="AG1729" s="52"/>
      <c r="AH1729" s="52"/>
      <c r="AI1729" s="52"/>
      <c r="AJ1729" s="52"/>
      <c r="AK1729" s="52"/>
      <c r="AL1729" s="52"/>
      <c r="AM1729" s="52"/>
      <c r="AN1729" s="52"/>
      <c r="AO1729" s="52"/>
      <c r="AP1729" s="52"/>
      <c r="AQ1729" s="52"/>
      <c r="AR1729" s="52"/>
      <c r="AS1729" s="52"/>
      <c r="AT1729" s="52"/>
      <c r="AU1729" s="52"/>
      <c r="AV1729" s="52"/>
      <c r="AW1729" s="52"/>
    </row>
    <row r="1730" spans="15:49" x14ac:dyDescent="0.2">
      <c r="O1730" s="52"/>
      <c r="P1730" s="52"/>
      <c r="Q1730" s="52"/>
      <c r="R1730" s="52"/>
      <c r="S1730" s="52"/>
      <c r="T1730" s="52"/>
      <c r="U1730" s="52"/>
      <c r="V1730" s="52"/>
      <c r="W1730" s="52"/>
      <c r="X1730" s="52"/>
      <c r="Y1730" s="52"/>
      <c r="Z1730" s="52"/>
      <c r="AA1730" s="52"/>
      <c r="AB1730" s="52"/>
      <c r="AC1730" s="52"/>
      <c r="AD1730" s="52"/>
      <c r="AE1730" s="52"/>
      <c r="AF1730" s="52"/>
      <c r="AG1730" s="52"/>
      <c r="AH1730" s="52"/>
      <c r="AI1730" s="52"/>
      <c r="AJ1730" s="52"/>
      <c r="AK1730" s="52"/>
      <c r="AL1730" s="52"/>
      <c r="AM1730" s="52"/>
      <c r="AN1730" s="52"/>
      <c r="AO1730" s="52"/>
      <c r="AP1730" s="52"/>
      <c r="AQ1730" s="52"/>
      <c r="AR1730" s="52"/>
      <c r="AS1730" s="52"/>
      <c r="AT1730" s="52"/>
      <c r="AU1730" s="52"/>
      <c r="AV1730" s="52"/>
      <c r="AW1730" s="52"/>
    </row>
    <row r="1731" spans="15:49" x14ac:dyDescent="0.2">
      <c r="O1731" s="52"/>
      <c r="P1731" s="52"/>
      <c r="Q1731" s="52"/>
      <c r="R1731" s="52"/>
      <c r="S1731" s="52"/>
      <c r="T1731" s="52"/>
      <c r="U1731" s="52"/>
      <c r="V1731" s="52"/>
      <c r="W1731" s="52"/>
      <c r="X1731" s="52"/>
      <c r="Y1731" s="52"/>
      <c r="Z1731" s="52"/>
      <c r="AA1731" s="52"/>
      <c r="AB1731" s="52"/>
      <c r="AC1731" s="52"/>
      <c r="AD1731" s="52"/>
      <c r="AE1731" s="52"/>
      <c r="AF1731" s="52"/>
      <c r="AG1731" s="52"/>
      <c r="AH1731" s="52"/>
      <c r="AI1731" s="52"/>
      <c r="AJ1731" s="52"/>
      <c r="AK1731" s="52"/>
      <c r="AL1731" s="52"/>
      <c r="AM1731" s="52"/>
      <c r="AN1731" s="52"/>
      <c r="AO1731" s="52"/>
      <c r="AP1731" s="52"/>
      <c r="AQ1731" s="52"/>
      <c r="AR1731" s="52"/>
      <c r="AS1731" s="52"/>
      <c r="AT1731" s="52"/>
      <c r="AU1731" s="52"/>
      <c r="AV1731" s="52"/>
      <c r="AW1731" s="52"/>
    </row>
    <row r="1732" spans="15:49" x14ac:dyDescent="0.2">
      <c r="O1732" s="52"/>
      <c r="P1732" s="52"/>
      <c r="Q1732" s="52"/>
      <c r="R1732" s="52"/>
      <c r="S1732" s="52"/>
      <c r="T1732" s="52"/>
      <c r="U1732" s="52"/>
      <c r="V1732" s="52"/>
      <c r="W1732" s="52"/>
      <c r="X1732" s="52"/>
      <c r="Y1732" s="52"/>
      <c r="Z1732" s="52"/>
      <c r="AA1732" s="52"/>
      <c r="AB1732" s="52"/>
      <c r="AC1732" s="52"/>
      <c r="AD1732" s="52"/>
      <c r="AE1732" s="52"/>
      <c r="AF1732" s="52"/>
      <c r="AG1732" s="52"/>
      <c r="AH1732" s="52"/>
      <c r="AI1732" s="52"/>
      <c r="AJ1732" s="52"/>
      <c r="AK1732" s="52"/>
      <c r="AL1732" s="52"/>
      <c r="AM1732" s="52"/>
      <c r="AN1732" s="52"/>
      <c r="AO1732" s="52"/>
      <c r="AP1732" s="52"/>
      <c r="AQ1732" s="52"/>
      <c r="AR1732" s="52"/>
      <c r="AS1732" s="52"/>
      <c r="AT1732" s="52"/>
      <c r="AU1732" s="52"/>
      <c r="AV1732" s="52"/>
      <c r="AW1732" s="52"/>
    </row>
    <row r="1733" spans="15:49" x14ac:dyDescent="0.2">
      <c r="O1733" s="52"/>
      <c r="P1733" s="52"/>
      <c r="Q1733" s="52"/>
      <c r="R1733" s="52"/>
      <c r="S1733" s="52"/>
      <c r="T1733" s="52"/>
      <c r="U1733" s="52"/>
      <c r="V1733" s="52"/>
      <c r="W1733" s="52"/>
      <c r="X1733" s="52"/>
      <c r="Y1733" s="52"/>
      <c r="Z1733" s="52"/>
      <c r="AA1733" s="52"/>
      <c r="AB1733" s="52"/>
      <c r="AC1733" s="52"/>
      <c r="AD1733" s="52"/>
      <c r="AE1733" s="52"/>
      <c r="AF1733" s="52"/>
      <c r="AG1733" s="52"/>
      <c r="AH1733" s="52"/>
      <c r="AI1733" s="52"/>
      <c r="AJ1733" s="52"/>
      <c r="AK1733" s="52"/>
      <c r="AL1733" s="52"/>
      <c r="AM1733" s="52"/>
      <c r="AN1733" s="52"/>
      <c r="AO1733" s="52"/>
      <c r="AP1733" s="52"/>
      <c r="AQ1733" s="52"/>
      <c r="AR1733" s="52"/>
      <c r="AS1733" s="52"/>
      <c r="AT1733" s="52"/>
      <c r="AU1733" s="52"/>
      <c r="AV1733" s="52"/>
      <c r="AW1733" s="52"/>
    </row>
    <row r="1734" spans="15:49" x14ac:dyDescent="0.2">
      <c r="O1734" s="52"/>
      <c r="P1734" s="52"/>
      <c r="Q1734" s="52"/>
      <c r="R1734" s="52"/>
      <c r="S1734" s="52"/>
      <c r="T1734" s="52"/>
      <c r="U1734" s="52"/>
      <c r="V1734" s="52"/>
      <c r="W1734" s="52"/>
      <c r="X1734" s="52"/>
      <c r="Y1734" s="52"/>
      <c r="Z1734" s="52"/>
      <c r="AA1734" s="52"/>
      <c r="AB1734" s="52"/>
      <c r="AC1734" s="52"/>
      <c r="AD1734" s="52"/>
      <c r="AE1734" s="52"/>
      <c r="AF1734" s="52"/>
      <c r="AG1734" s="52"/>
      <c r="AH1734" s="52"/>
      <c r="AI1734" s="52"/>
      <c r="AJ1734" s="52"/>
      <c r="AK1734" s="52"/>
      <c r="AL1734" s="52"/>
      <c r="AM1734" s="52"/>
      <c r="AN1734" s="52"/>
      <c r="AO1734" s="52"/>
      <c r="AP1734" s="52"/>
      <c r="AQ1734" s="52"/>
      <c r="AR1734" s="52"/>
      <c r="AS1734" s="52"/>
      <c r="AT1734" s="52"/>
      <c r="AU1734" s="52"/>
      <c r="AV1734" s="52"/>
      <c r="AW1734" s="52"/>
    </row>
    <row r="1735" spans="15:49" x14ac:dyDescent="0.2">
      <c r="O1735" s="52"/>
      <c r="P1735" s="52"/>
      <c r="Q1735" s="52"/>
      <c r="R1735" s="52"/>
      <c r="S1735" s="52"/>
      <c r="T1735" s="52"/>
      <c r="U1735" s="52"/>
      <c r="V1735" s="52"/>
      <c r="W1735" s="52"/>
      <c r="X1735" s="52"/>
      <c r="Y1735" s="52"/>
      <c r="Z1735" s="52"/>
      <c r="AA1735" s="52"/>
      <c r="AB1735" s="52"/>
      <c r="AC1735" s="52"/>
      <c r="AD1735" s="52"/>
      <c r="AE1735" s="52"/>
      <c r="AF1735" s="52"/>
      <c r="AG1735" s="52"/>
      <c r="AH1735" s="52"/>
      <c r="AI1735" s="52"/>
      <c r="AJ1735" s="52"/>
      <c r="AK1735" s="52"/>
      <c r="AL1735" s="52"/>
      <c r="AM1735" s="52"/>
      <c r="AN1735" s="52"/>
      <c r="AO1735" s="52"/>
      <c r="AP1735" s="52"/>
      <c r="AQ1735" s="52"/>
      <c r="AR1735" s="52"/>
      <c r="AS1735" s="52"/>
      <c r="AT1735" s="52"/>
      <c r="AU1735" s="52"/>
      <c r="AV1735" s="52"/>
      <c r="AW1735" s="52"/>
    </row>
    <row r="1736" spans="15:49" x14ac:dyDescent="0.2">
      <c r="O1736" s="52"/>
      <c r="P1736" s="52"/>
      <c r="Q1736" s="52"/>
      <c r="R1736" s="52"/>
      <c r="S1736" s="52"/>
      <c r="T1736" s="52"/>
      <c r="U1736" s="52"/>
      <c r="V1736" s="52"/>
      <c r="W1736" s="52"/>
      <c r="X1736" s="52"/>
      <c r="Y1736" s="52"/>
      <c r="Z1736" s="52"/>
      <c r="AA1736" s="52"/>
      <c r="AB1736" s="52"/>
      <c r="AC1736" s="52"/>
      <c r="AD1736" s="52"/>
      <c r="AE1736" s="52"/>
      <c r="AF1736" s="52"/>
      <c r="AG1736" s="52"/>
      <c r="AH1736" s="52"/>
      <c r="AI1736" s="52"/>
      <c r="AJ1736" s="52"/>
      <c r="AK1736" s="52"/>
      <c r="AL1736" s="52"/>
      <c r="AM1736" s="52"/>
      <c r="AN1736" s="52"/>
      <c r="AO1736" s="52"/>
      <c r="AP1736" s="52"/>
      <c r="AQ1736" s="52"/>
      <c r="AR1736" s="52"/>
      <c r="AS1736" s="52"/>
      <c r="AT1736" s="52"/>
      <c r="AU1736" s="52"/>
      <c r="AV1736" s="52"/>
      <c r="AW1736" s="52"/>
    </row>
    <row r="1737" spans="15:49" x14ac:dyDescent="0.2">
      <c r="O1737" s="52"/>
      <c r="P1737" s="52"/>
      <c r="Q1737" s="52"/>
      <c r="R1737" s="52"/>
      <c r="S1737" s="52"/>
      <c r="T1737" s="52"/>
      <c r="U1737" s="52"/>
      <c r="V1737" s="52"/>
      <c r="W1737" s="52"/>
      <c r="X1737" s="52"/>
      <c r="Y1737" s="52"/>
      <c r="Z1737" s="52"/>
      <c r="AA1737" s="52"/>
      <c r="AB1737" s="52"/>
      <c r="AC1737" s="52"/>
      <c r="AD1737" s="52"/>
      <c r="AE1737" s="52"/>
      <c r="AF1737" s="52"/>
      <c r="AG1737" s="52"/>
      <c r="AH1737" s="52"/>
      <c r="AI1737" s="52"/>
      <c r="AJ1737" s="52"/>
      <c r="AK1737" s="52"/>
      <c r="AL1737" s="52"/>
      <c r="AM1737" s="52"/>
      <c r="AN1737" s="52"/>
      <c r="AO1737" s="52"/>
      <c r="AP1737" s="52"/>
      <c r="AQ1737" s="52"/>
      <c r="AR1737" s="52"/>
      <c r="AS1737" s="52"/>
      <c r="AT1737" s="52"/>
      <c r="AU1737" s="52"/>
      <c r="AV1737" s="52"/>
      <c r="AW1737" s="52"/>
    </row>
    <row r="1738" spans="15:49" x14ac:dyDescent="0.2">
      <c r="O1738" s="52"/>
      <c r="P1738" s="52"/>
      <c r="Q1738" s="52"/>
      <c r="R1738" s="52"/>
      <c r="S1738" s="52"/>
      <c r="T1738" s="52"/>
      <c r="U1738" s="52"/>
      <c r="V1738" s="52"/>
      <c r="W1738" s="52"/>
      <c r="X1738" s="52"/>
      <c r="Y1738" s="52"/>
      <c r="Z1738" s="52"/>
      <c r="AA1738" s="52"/>
      <c r="AB1738" s="52"/>
      <c r="AC1738" s="52"/>
      <c r="AD1738" s="52"/>
      <c r="AE1738" s="52"/>
      <c r="AF1738" s="52"/>
      <c r="AG1738" s="52"/>
      <c r="AH1738" s="52"/>
      <c r="AI1738" s="52"/>
      <c r="AJ1738" s="52"/>
      <c r="AK1738" s="52"/>
      <c r="AL1738" s="52"/>
      <c r="AM1738" s="52"/>
      <c r="AN1738" s="52"/>
      <c r="AO1738" s="52"/>
      <c r="AP1738" s="52"/>
      <c r="AQ1738" s="52"/>
      <c r="AR1738" s="52"/>
      <c r="AS1738" s="52"/>
      <c r="AT1738" s="52"/>
      <c r="AU1738" s="52"/>
      <c r="AV1738" s="52"/>
      <c r="AW1738" s="52"/>
    </row>
    <row r="1739" spans="15:49" x14ac:dyDescent="0.2">
      <c r="O1739" s="52"/>
      <c r="P1739" s="52"/>
      <c r="Q1739" s="52"/>
      <c r="R1739" s="52"/>
      <c r="S1739" s="52"/>
      <c r="T1739" s="52"/>
      <c r="U1739" s="52"/>
      <c r="V1739" s="52"/>
      <c r="W1739" s="52"/>
      <c r="X1739" s="52"/>
      <c r="Y1739" s="52"/>
      <c r="Z1739" s="52"/>
      <c r="AA1739" s="52"/>
      <c r="AB1739" s="52"/>
      <c r="AC1739" s="52"/>
      <c r="AD1739" s="52"/>
      <c r="AE1739" s="52"/>
      <c r="AF1739" s="52"/>
      <c r="AG1739" s="52"/>
      <c r="AH1739" s="52"/>
      <c r="AI1739" s="52"/>
      <c r="AJ1739" s="52"/>
      <c r="AK1739" s="52"/>
      <c r="AL1739" s="52"/>
      <c r="AM1739" s="52"/>
      <c r="AN1739" s="52"/>
      <c r="AO1739" s="52"/>
      <c r="AP1739" s="52"/>
      <c r="AQ1739" s="52"/>
      <c r="AR1739" s="52"/>
      <c r="AS1739" s="52"/>
      <c r="AT1739" s="52"/>
      <c r="AU1739" s="52"/>
      <c r="AV1739" s="52"/>
      <c r="AW1739" s="52"/>
    </row>
    <row r="1740" spans="15:49" x14ac:dyDescent="0.2">
      <c r="O1740" s="52"/>
      <c r="P1740" s="52"/>
      <c r="Q1740" s="52"/>
      <c r="R1740" s="52"/>
      <c r="S1740" s="52"/>
      <c r="T1740" s="52"/>
      <c r="U1740" s="52"/>
      <c r="V1740" s="52"/>
      <c r="W1740" s="52"/>
      <c r="X1740" s="52"/>
      <c r="Y1740" s="52"/>
      <c r="Z1740" s="52"/>
      <c r="AA1740" s="52"/>
      <c r="AB1740" s="52"/>
      <c r="AC1740" s="52"/>
      <c r="AD1740" s="52"/>
      <c r="AE1740" s="52"/>
      <c r="AF1740" s="52"/>
      <c r="AG1740" s="52"/>
      <c r="AH1740" s="52"/>
      <c r="AI1740" s="52"/>
      <c r="AJ1740" s="52"/>
      <c r="AK1740" s="52"/>
      <c r="AL1740" s="52"/>
      <c r="AM1740" s="52"/>
      <c r="AN1740" s="52"/>
      <c r="AO1740" s="52"/>
      <c r="AP1740" s="52"/>
      <c r="AQ1740" s="52"/>
      <c r="AR1740" s="52"/>
      <c r="AS1740" s="52"/>
      <c r="AT1740" s="52"/>
      <c r="AU1740" s="52"/>
      <c r="AV1740" s="52"/>
      <c r="AW1740" s="52"/>
    </row>
    <row r="1741" spans="15:49" x14ac:dyDescent="0.2">
      <c r="O1741" s="52"/>
      <c r="P1741" s="52"/>
      <c r="Q1741" s="52"/>
      <c r="R1741" s="52"/>
      <c r="S1741" s="52"/>
      <c r="T1741" s="52"/>
      <c r="U1741" s="52"/>
      <c r="V1741" s="52"/>
      <c r="W1741" s="52"/>
      <c r="X1741" s="52"/>
      <c r="Y1741" s="52"/>
      <c r="Z1741" s="52"/>
      <c r="AA1741" s="52"/>
      <c r="AB1741" s="52"/>
      <c r="AC1741" s="52"/>
      <c r="AD1741" s="52"/>
      <c r="AE1741" s="52"/>
      <c r="AF1741" s="52"/>
      <c r="AG1741" s="52"/>
      <c r="AH1741" s="52"/>
      <c r="AI1741" s="52"/>
      <c r="AJ1741" s="52"/>
      <c r="AK1741" s="52"/>
      <c r="AL1741" s="52"/>
      <c r="AM1741" s="52"/>
      <c r="AN1741" s="52"/>
      <c r="AO1741" s="52"/>
      <c r="AP1741" s="52"/>
      <c r="AQ1741" s="52"/>
      <c r="AR1741" s="52"/>
      <c r="AS1741" s="52"/>
      <c r="AT1741" s="52"/>
      <c r="AU1741" s="52"/>
      <c r="AV1741" s="52"/>
      <c r="AW1741" s="52"/>
    </row>
    <row r="1742" spans="15:49" x14ac:dyDescent="0.2">
      <c r="O1742" s="52"/>
      <c r="P1742" s="52"/>
      <c r="Q1742" s="52"/>
      <c r="R1742" s="52"/>
      <c r="S1742" s="52"/>
      <c r="T1742" s="52"/>
      <c r="U1742" s="52"/>
      <c r="V1742" s="52"/>
      <c r="W1742" s="52"/>
      <c r="X1742" s="52"/>
      <c r="Y1742" s="52"/>
      <c r="Z1742" s="52"/>
      <c r="AA1742" s="52"/>
      <c r="AB1742" s="52"/>
      <c r="AC1742" s="52"/>
      <c r="AD1742" s="52"/>
      <c r="AE1742" s="52"/>
      <c r="AF1742" s="52"/>
      <c r="AG1742" s="52"/>
      <c r="AH1742" s="52"/>
      <c r="AI1742" s="52"/>
      <c r="AJ1742" s="52"/>
      <c r="AK1742" s="52"/>
      <c r="AL1742" s="52"/>
      <c r="AM1742" s="52"/>
      <c r="AN1742" s="52"/>
      <c r="AO1742" s="52"/>
      <c r="AP1742" s="52"/>
      <c r="AQ1742" s="52"/>
      <c r="AR1742" s="52"/>
      <c r="AS1742" s="52"/>
      <c r="AT1742" s="52"/>
      <c r="AU1742" s="52"/>
      <c r="AV1742" s="52"/>
      <c r="AW1742" s="52"/>
    </row>
    <row r="1743" spans="15:49" x14ac:dyDescent="0.2">
      <c r="O1743" s="52"/>
      <c r="P1743" s="52"/>
      <c r="Q1743" s="52"/>
      <c r="R1743" s="52"/>
      <c r="S1743" s="52"/>
      <c r="T1743" s="52"/>
      <c r="U1743" s="52"/>
      <c r="V1743" s="52"/>
      <c r="W1743" s="52"/>
      <c r="X1743" s="52"/>
      <c r="Y1743" s="52"/>
      <c r="Z1743" s="52"/>
      <c r="AA1743" s="52"/>
      <c r="AB1743" s="52"/>
      <c r="AC1743" s="52"/>
      <c r="AD1743" s="52"/>
      <c r="AE1743" s="52"/>
      <c r="AF1743" s="52"/>
      <c r="AG1743" s="52"/>
      <c r="AH1743" s="52"/>
      <c r="AI1743" s="52"/>
      <c r="AJ1743" s="52"/>
      <c r="AK1743" s="52"/>
      <c r="AL1743" s="52"/>
      <c r="AM1743" s="52"/>
      <c r="AN1743" s="52"/>
      <c r="AO1743" s="52"/>
      <c r="AP1743" s="52"/>
      <c r="AQ1743" s="52"/>
      <c r="AR1743" s="52"/>
      <c r="AS1743" s="52"/>
      <c r="AT1743" s="52"/>
      <c r="AU1743" s="52"/>
      <c r="AV1743" s="52"/>
      <c r="AW1743" s="52"/>
    </row>
    <row r="1744" spans="15:49" x14ac:dyDescent="0.2">
      <c r="O1744" s="52"/>
      <c r="P1744" s="52"/>
      <c r="Q1744" s="52"/>
      <c r="R1744" s="52"/>
      <c r="S1744" s="52"/>
      <c r="T1744" s="52"/>
      <c r="U1744" s="52"/>
      <c r="V1744" s="52"/>
      <c r="W1744" s="52"/>
      <c r="X1744" s="52"/>
      <c r="Y1744" s="52"/>
      <c r="Z1744" s="52"/>
      <c r="AA1744" s="52"/>
      <c r="AB1744" s="52"/>
      <c r="AC1744" s="52"/>
      <c r="AD1744" s="52"/>
      <c r="AE1744" s="52"/>
      <c r="AF1744" s="52"/>
      <c r="AG1744" s="52"/>
      <c r="AH1744" s="52"/>
      <c r="AI1744" s="52"/>
      <c r="AJ1744" s="52"/>
      <c r="AK1744" s="52"/>
      <c r="AL1744" s="52"/>
      <c r="AM1744" s="52"/>
      <c r="AN1744" s="52"/>
      <c r="AO1744" s="52"/>
      <c r="AP1744" s="52"/>
      <c r="AQ1744" s="52"/>
      <c r="AR1744" s="52"/>
      <c r="AS1744" s="52"/>
      <c r="AT1744" s="52"/>
      <c r="AU1744" s="52"/>
      <c r="AV1744" s="52"/>
      <c r="AW1744" s="52"/>
    </row>
    <row r="1745" spans="15:49" x14ac:dyDescent="0.2">
      <c r="O1745" s="52"/>
      <c r="P1745" s="52"/>
      <c r="Q1745" s="52"/>
      <c r="R1745" s="52"/>
      <c r="S1745" s="52"/>
      <c r="T1745" s="52"/>
      <c r="U1745" s="52"/>
      <c r="V1745" s="52"/>
      <c r="W1745" s="52"/>
      <c r="X1745" s="52"/>
      <c r="Y1745" s="52"/>
      <c r="Z1745" s="52"/>
      <c r="AA1745" s="52"/>
      <c r="AB1745" s="52"/>
      <c r="AC1745" s="52"/>
      <c r="AD1745" s="52"/>
      <c r="AE1745" s="52"/>
      <c r="AF1745" s="52"/>
      <c r="AG1745" s="52"/>
      <c r="AH1745" s="52"/>
      <c r="AI1745" s="52"/>
      <c r="AJ1745" s="52"/>
      <c r="AK1745" s="52"/>
      <c r="AL1745" s="52"/>
      <c r="AM1745" s="52"/>
      <c r="AN1745" s="52"/>
      <c r="AO1745" s="52"/>
      <c r="AP1745" s="52"/>
      <c r="AQ1745" s="52"/>
      <c r="AR1745" s="52"/>
      <c r="AS1745" s="52"/>
      <c r="AT1745" s="52"/>
      <c r="AU1745" s="52"/>
      <c r="AV1745" s="52"/>
      <c r="AW1745" s="52"/>
    </row>
    <row r="1746" spans="15:49" x14ac:dyDescent="0.2">
      <c r="O1746" s="52"/>
      <c r="P1746" s="52"/>
      <c r="Q1746" s="52"/>
      <c r="R1746" s="52"/>
      <c r="S1746" s="52"/>
      <c r="T1746" s="52"/>
      <c r="U1746" s="52"/>
      <c r="V1746" s="52"/>
      <c r="W1746" s="52"/>
      <c r="X1746" s="52"/>
      <c r="Y1746" s="52"/>
      <c r="Z1746" s="52"/>
      <c r="AA1746" s="52"/>
      <c r="AB1746" s="52"/>
      <c r="AC1746" s="52"/>
      <c r="AD1746" s="52"/>
      <c r="AE1746" s="52"/>
      <c r="AF1746" s="52"/>
      <c r="AG1746" s="52"/>
      <c r="AH1746" s="52"/>
      <c r="AI1746" s="52"/>
      <c r="AJ1746" s="52"/>
      <c r="AK1746" s="52"/>
      <c r="AL1746" s="52"/>
      <c r="AM1746" s="52"/>
      <c r="AN1746" s="52"/>
      <c r="AO1746" s="52"/>
      <c r="AP1746" s="52"/>
      <c r="AQ1746" s="52"/>
      <c r="AR1746" s="52"/>
      <c r="AS1746" s="52"/>
      <c r="AT1746" s="52"/>
      <c r="AU1746" s="52"/>
      <c r="AV1746" s="52"/>
      <c r="AW1746" s="52"/>
    </row>
    <row r="1747" spans="15:49" x14ac:dyDescent="0.2">
      <c r="O1747" s="52"/>
      <c r="P1747" s="52"/>
      <c r="Q1747" s="52"/>
      <c r="R1747" s="52"/>
      <c r="S1747" s="52"/>
      <c r="T1747" s="52"/>
      <c r="U1747" s="52"/>
      <c r="V1747" s="52"/>
      <c r="W1747" s="52"/>
      <c r="X1747" s="52"/>
      <c r="Y1747" s="52"/>
      <c r="Z1747" s="52"/>
      <c r="AA1747" s="52"/>
      <c r="AB1747" s="52"/>
      <c r="AC1747" s="52"/>
      <c r="AD1747" s="52"/>
      <c r="AE1747" s="52"/>
      <c r="AF1747" s="52"/>
      <c r="AG1747" s="52"/>
      <c r="AH1747" s="52"/>
      <c r="AI1747" s="52"/>
      <c r="AJ1747" s="52"/>
      <c r="AK1747" s="52"/>
      <c r="AL1747" s="52"/>
      <c r="AM1747" s="52"/>
      <c r="AN1747" s="52"/>
      <c r="AO1747" s="52"/>
      <c r="AP1747" s="52"/>
      <c r="AQ1747" s="52"/>
      <c r="AR1747" s="52"/>
      <c r="AS1747" s="52"/>
      <c r="AT1747" s="52"/>
      <c r="AU1747" s="52"/>
      <c r="AV1747" s="52"/>
      <c r="AW1747" s="52"/>
    </row>
    <row r="1748" spans="15:49" x14ac:dyDescent="0.2">
      <c r="O1748" s="52"/>
      <c r="P1748" s="52"/>
      <c r="Q1748" s="52"/>
      <c r="R1748" s="52"/>
      <c r="S1748" s="52"/>
      <c r="T1748" s="52"/>
      <c r="U1748" s="52"/>
      <c r="V1748" s="52"/>
      <c r="W1748" s="52"/>
      <c r="X1748" s="52"/>
      <c r="Y1748" s="52"/>
      <c r="Z1748" s="52"/>
      <c r="AA1748" s="52"/>
      <c r="AB1748" s="52"/>
      <c r="AC1748" s="52"/>
      <c r="AD1748" s="52"/>
      <c r="AE1748" s="52"/>
      <c r="AF1748" s="52"/>
      <c r="AG1748" s="52"/>
      <c r="AH1748" s="52"/>
      <c r="AI1748" s="52"/>
      <c r="AJ1748" s="52"/>
      <c r="AK1748" s="52"/>
      <c r="AL1748" s="52"/>
      <c r="AM1748" s="52"/>
      <c r="AN1748" s="52"/>
      <c r="AO1748" s="52"/>
      <c r="AP1748" s="52"/>
      <c r="AQ1748" s="52"/>
      <c r="AR1748" s="52"/>
      <c r="AS1748" s="52"/>
      <c r="AT1748" s="52"/>
      <c r="AU1748" s="52"/>
      <c r="AV1748" s="52"/>
      <c r="AW1748" s="52"/>
    </row>
    <row r="1749" spans="15:49" x14ac:dyDescent="0.2">
      <c r="O1749" s="52"/>
      <c r="P1749" s="52"/>
      <c r="Q1749" s="52"/>
      <c r="R1749" s="52"/>
      <c r="S1749" s="52"/>
      <c r="T1749" s="52"/>
      <c r="U1749" s="52"/>
      <c r="V1749" s="52"/>
      <c r="W1749" s="52"/>
      <c r="X1749" s="52"/>
      <c r="Y1749" s="52"/>
      <c r="Z1749" s="52"/>
      <c r="AA1749" s="52"/>
      <c r="AB1749" s="52"/>
      <c r="AC1749" s="52"/>
      <c r="AD1749" s="52"/>
      <c r="AE1749" s="52"/>
      <c r="AF1749" s="52"/>
      <c r="AG1749" s="52"/>
      <c r="AH1749" s="52"/>
      <c r="AI1749" s="52"/>
      <c r="AJ1749" s="52"/>
      <c r="AK1749" s="52"/>
      <c r="AL1749" s="52"/>
      <c r="AM1749" s="52"/>
      <c r="AN1749" s="52"/>
      <c r="AO1749" s="52"/>
      <c r="AP1749" s="52"/>
      <c r="AQ1749" s="52"/>
      <c r="AR1749" s="52"/>
      <c r="AS1749" s="52"/>
      <c r="AT1749" s="52"/>
      <c r="AU1749" s="52"/>
      <c r="AV1749" s="52"/>
      <c r="AW1749" s="52"/>
    </row>
    <row r="1750" spans="15:49" x14ac:dyDescent="0.2">
      <c r="O1750" s="52"/>
      <c r="P1750" s="52"/>
      <c r="Q1750" s="52"/>
      <c r="R1750" s="52"/>
      <c r="S1750" s="52"/>
      <c r="T1750" s="52"/>
      <c r="U1750" s="52"/>
      <c r="V1750" s="52"/>
      <c r="W1750" s="52"/>
      <c r="X1750" s="52"/>
      <c r="Y1750" s="52"/>
      <c r="Z1750" s="52"/>
      <c r="AA1750" s="52"/>
      <c r="AB1750" s="52"/>
      <c r="AC1750" s="52"/>
      <c r="AD1750" s="52"/>
      <c r="AE1750" s="52"/>
      <c r="AF1750" s="52"/>
      <c r="AG1750" s="52"/>
      <c r="AH1750" s="52"/>
      <c r="AI1750" s="52"/>
      <c r="AJ1750" s="52"/>
      <c r="AK1750" s="52"/>
      <c r="AL1750" s="52"/>
      <c r="AM1750" s="52"/>
      <c r="AN1750" s="52"/>
      <c r="AO1750" s="52"/>
      <c r="AP1750" s="52"/>
      <c r="AQ1750" s="52"/>
      <c r="AR1750" s="52"/>
      <c r="AS1750" s="52"/>
      <c r="AT1750" s="52"/>
      <c r="AU1750" s="52"/>
      <c r="AV1750" s="52"/>
      <c r="AW1750" s="52"/>
    </row>
    <row r="1751" spans="15:49" x14ac:dyDescent="0.2">
      <c r="O1751" s="52"/>
      <c r="P1751" s="52"/>
      <c r="Q1751" s="52"/>
      <c r="R1751" s="52"/>
      <c r="S1751" s="52"/>
      <c r="T1751" s="52"/>
      <c r="U1751" s="52"/>
      <c r="V1751" s="52"/>
      <c r="W1751" s="52"/>
      <c r="X1751" s="52"/>
      <c r="Y1751" s="52"/>
      <c r="Z1751" s="52"/>
      <c r="AA1751" s="52"/>
      <c r="AB1751" s="52"/>
      <c r="AC1751" s="52"/>
      <c r="AD1751" s="52"/>
      <c r="AE1751" s="52"/>
      <c r="AF1751" s="52"/>
      <c r="AG1751" s="52"/>
      <c r="AH1751" s="52"/>
      <c r="AI1751" s="52"/>
      <c r="AJ1751" s="52"/>
      <c r="AK1751" s="52"/>
      <c r="AL1751" s="52"/>
      <c r="AM1751" s="52"/>
      <c r="AN1751" s="52"/>
      <c r="AO1751" s="52"/>
      <c r="AP1751" s="52"/>
      <c r="AQ1751" s="52"/>
      <c r="AR1751" s="52"/>
      <c r="AS1751" s="52"/>
      <c r="AT1751" s="52"/>
      <c r="AU1751" s="52"/>
      <c r="AV1751" s="52"/>
      <c r="AW1751" s="52"/>
    </row>
    <row r="1752" spans="15:49" x14ac:dyDescent="0.2">
      <c r="O1752" s="52"/>
      <c r="P1752" s="52"/>
      <c r="Q1752" s="52"/>
      <c r="R1752" s="52"/>
      <c r="S1752" s="52"/>
      <c r="T1752" s="52"/>
      <c r="U1752" s="52"/>
      <c r="V1752" s="52"/>
      <c r="W1752" s="52"/>
      <c r="X1752" s="52"/>
      <c r="Y1752" s="52"/>
      <c r="Z1752" s="52"/>
      <c r="AA1752" s="52"/>
      <c r="AB1752" s="52"/>
      <c r="AC1752" s="52"/>
      <c r="AD1752" s="52"/>
      <c r="AE1752" s="52"/>
      <c r="AF1752" s="52"/>
      <c r="AG1752" s="52"/>
      <c r="AH1752" s="52"/>
      <c r="AI1752" s="52"/>
      <c r="AJ1752" s="52"/>
      <c r="AK1752" s="52"/>
      <c r="AL1752" s="52"/>
      <c r="AM1752" s="52"/>
      <c r="AN1752" s="52"/>
      <c r="AO1752" s="52"/>
      <c r="AP1752" s="52"/>
      <c r="AQ1752" s="52"/>
      <c r="AR1752" s="52"/>
      <c r="AS1752" s="52"/>
      <c r="AT1752" s="52"/>
      <c r="AU1752" s="52"/>
      <c r="AV1752" s="52"/>
      <c r="AW1752" s="52"/>
    </row>
    <row r="1753" spans="15:49" x14ac:dyDescent="0.2">
      <c r="O1753" s="52"/>
      <c r="P1753" s="52"/>
      <c r="Q1753" s="52"/>
      <c r="R1753" s="52"/>
      <c r="S1753" s="52"/>
      <c r="T1753" s="52"/>
      <c r="U1753" s="52"/>
      <c r="V1753" s="52"/>
      <c r="W1753" s="52"/>
      <c r="X1753" s="52"/>
      <c r="Y1753" s="52"/>
      <c r="Z1753" s="52"/>
      <c r="AA1753" s="52"/>
      <c r="AB1753" s="52"/>
      <c r="AC1753" s="52"/>
      <c r="AD1753" s="52"/>
      <c r="AE1753" s="52"/>
      <c r="AF1753" s="52"/>
      <c r="AG1753" s="52"/>
      <c r="AH1753" s="52"/>
      <c r="AI1753" s="52"/>
      <c r="AJ1753" s="52"/>
      <c r="AK1753" s="52"/>
      <c r="AL1753" s="52"/>
      <c r="AM1753" s="52"/>
      <c r="AN1753" s="52"/>
      <c r="AO1753" s="52"/>
      <c r="AP1753" s="52"/>
      <c r="AQ1753" s="52"/>
      <c r="AR1753" s="52"/>
      <c r="AS1753" s="52"/>
      <c r="AT1753" s="52"/>
      <c r="AU1753" s="52"/>
      <c r="AV1753" s="52"/>
      <c r="AW1753" s="52"/>
    </row>
    <row r="1754" spans="15:49" x14ac:dyDescent="0.2">
      <c r="O1754" s="52"/>
      <c r="P1754" s="52"/>
      <c r="Q1754" s="52"/>
      <c r="R1754" s="52"/>
      <c r="S1754" s="52"/>
      <c r="T1754" s="52"/>
      <c r="U1754" s="52"/>
      <c r="V1754" s="52"/>
      <c r="W1754" s="52"/>
      <c r="X1754" s="52"/>
      <c r="Y1754" s="52"/>
      <c r="Z1754" s="52"/>
      <c r="AA1754" s="52"/>
      <c r="AB1754" s="52"/>
      <c r="AC1754" s="52"/>
      <c r="AD1754" s="52"/>
      <c r="AE1754" s="52"/>
      <c r="AF1754" s="52"/>
      <c r="AG1754" s="52"/>
      <c r="AH1754" s="52"/>
      <c r="AI1754" s="52"/>
      <c r="AJ1754" s="52"/>
      <c r="AK1754" s="52"/>
      <c r="AL1754" s="52"/>
      <c r="AM1754" s="52"/>
      <c r="AN1754" s="52"/>
      <c r="AO1754" s="52"/>
      <c r="AP1754" s="52"/>
      <c r="AQ1754" s="52"/>
      <c r="AR1754" s="52"/>
      <c r="AS1754" s="52"/>
      <c r="AT1754" s="52"/>
      <c r="AU1754" s="52"/>
      <c r="AV1754" s="52"/>
      <c r="AW1754" s="52"/>
    </row>
    <row r="1755" spans="15:49" x14ac:dyDescent="0.2">
      <c r="O1755" s="52"/>
      <c r="P1755" s="52"/>
      <c r="Q1755" s="52"/>
      <c r="R1755" s="52"/>
      <c r="S1755" s="52"/>
      <c r="T1755" s="52"/>
      <c r="U1755" s="52"/>
      <c r="V1755" s="52"/>
      <c r="W1755" s="52"/>
      <c r="X1755" s="52"/>
      <c r="Y1755" s="52"/>
      <c r="Z1755" s="52"/>
      <c r="AA1755" s="52"/>
      <c r="AB1755" s="52"/>
      <c r="AC1755" s="52"/>
      <c r="AD1755" s="52"/>
      <c r="AE1755" s="52"/>
      <c r="AF1755" s="52"/>
      <c r="AG1755" s="52"/>
      <c r="AH1755" s="52"/>
      <c r="AI1755" s="52"/>
      <c r="AJ1755" s="52"/>
      <c r="AK1755" s="52"/>
      <c r="AL1755" s="52"/>
      <c r="AM1755" s="52"/>
      <c r="AN1755" s="52"/>
      <c r="AO1755" s="52"/>
      <c r="AP1755" s="52"/>
      <c r="AQ1755" s="52"/>
      <c r="AR1755" s="52"/>
      <c r="AS1755" s="52"/>
      <c r="AT1755" s="52"/>
      <c r="AU1755" s="52"/>
      <c r="AV1755" s="52"/>
      <c r="AW1755" s="52"/>
    </row>
    <row r="1756" spans="15:49" x14ac:dyDescent="0.2">
      <c r="O1756" s="52"/>
      <c r="P1756" s="52"/>
      <c r="Q1756" s="52"/>
      <c r="R1756" s="52"/>
      <c r="S1756" s="52"/>
      <c r="T1756" s="52"/>
      <c r="U1756" s="52"/>
      <c r="V1756" s="52"/>
      <c r="W1756" s="52"/>
      <c r="X1756" s="52"/>
      <c r="Y1756" s="52"/>
      <c r="Z1756" s="52"/>
      <c r="AA1756" s="52"/>
      <c r="AB1756" s="52"/>
      <c r="AC1756" s="52"/>
      <c r="AD1756" s="52"/>
      <c r="AE1756" s="52"/>
      <c r="AF1756" s="52"/>
      <c r="AG1756" s="52"/>
      <c r="AH1756" s="52"/>
      <c r="AI1756" s="52"/>
      <c r="AJ1756" s="52"/>
      <c r="AK1756" s="52"/>
      <c r="AL1756" s="52"/>
      <c r="AM1756" s="52"/>
      <c r="AN1756" s="52"/>
      <c r="AO1756" s="52"/>
      <c r="AP1756" s="52"/>
      <c r="AQ1756" s="52"/>
      <c r="AR1756" s="52"/>
      <c r="AS1756" s="52"/>
      <c r="AT1756" s="52"/>
      <c r="AU1756" s="52"/>
      <c r="AV1756" s="52"/>
      <c r="AW1756" s="52"/>
    </row>
    <row r="1757" spans="15:49" x14ac:dyDescent="0.2">
      <c r="O1757" s="52"/>
      <c r="P1757" s="52"/>
      <c r="Q1757" s="52"/>
      <c r="R1757" s="52"/>
      <c r="S1757" s="52"/>
      <c r="T1757" s="52"/>
      <c r="U1757" s="52"/>
      <c r="V1757" s="52"/>
      <c r="W1757" s="52"/>
      <c r="X1757" s="52"/>
      <c r="Y1757" s="52"/>
      <c r="Z1757" s="52"/>
      <c r="AA1757" s="52"/>
      <c r="AB1757" s="52"/>
      <c r="AC1757" s="52"/>
      <c r="AD1757" s="52"/>
      <c r="AE1757" s="52"/>
      <c r="AF1757" s="52"/>
      <c r="AG1757" s="52"/>
      <c r="AH1757" s="52"/>
      <c r="AI1757" s="52"/>
      <c r="AJ1757" s="52"/>
      <c r="AK1757" s="52"/>
      <c r="AL1757" s="52"/>
      <c r="AM1757" s="52"/>
      <c r="AN1757" s="52"/>
      <c r="AO1757" s="52"/>
      <c r="AP1757" s="52"/>
      <c r="AQ1757" s="52"/>
      <c r="AR1757" s="52"/>
      <c r="AS1757" s="52"/>
      <c r="AT1757" s="52"/>
      <c r="AU1757" s="52"/>
      <c r="AV1757" s="52"/>
      <c r="AW1757" s="52"/>
    </row>
    <row r="1758" spans="15:49" x14ac:dyDescent="0.2">
      <c r="O1758" s="52"/>
      <c r="P1758" s="52"/>
      <c r="Q1758" s="52"/>
      <c r="R1758" s="52"/>
      <c r="S1758" s="52"/>
      <c r="T1758" s="52"/>
      <c r="U1758" s="52"/>
      <c r="V1758" s="52"/>
      <c r="W1758" s="52"/>
      <c r="X1758" s="52"/>
      <c r="Y1758" s="52"/>
      <c r="Z1758" s="52"/>
      <c r="AA1758" s="52"/>
      <c r="AB1758" s="52"/>
      <c r="AC1758" s="52"/>
      <c r="AD1758" s="52"/>
      <c r="AE1758" s="52"/>
      <c r="AF1758" s="52"/>
      <c r="AG1758" s="52"/>
      <c r="AH1758" s="52"/>
      <c r="AI1758" s="52"/>
      <c r="AJ1758" s="52"/>
      <c r="AK1758" s="52"/>
      <c r="AL1758" s="52"/>
      <c r="AM1758" s="52"/>
      <c r="AN1758" s="52"/>
      <c r="AO1758" s="52"/>
      <c r="AP1758" s="52"/>
      <c r="AQ1758" s="52"/>
      <c r="AR1758" s="52"/>
      <c r="AS1758" s="52"/>
      <c r="AT1758" s="52"/>
      <c r="AU1758" s="52"/>
      <c r="AV1758" s="52"/>
      <c r="AW1758" s="52"/>
    </row>
    <row r="1759" spans="15:49" x14ac:dyDescent="0.2">
      <c r="O1759" s="52"/>
      <c r="P1759" s="52"/>
      <c r="Q1759" s="52"/>
      <c r="R1759" s="52"/>
      <c r="S1759" s="52"/>
      <c r="T1759" s="52"/>
      <c r="U1759" s="52"/>
      <c r="V1759" s="52"/>
      <c r="W1759" s="52"/>
      <c r="X1759" s="52"/>
      <c r="Y1759" s="52"/>
      <c r="Z1759" s="52"/>
      <c r="AA1759" s="52"/>
      <c r="AB1759" s="52"/>
      <c r="AC1759" s="52"/>
      <c r="AD1759" s="52"/>
      <c r="AE1759" s="52"/>
      <c r="AF1759" s="52"/>
      <c r="AG1759" s="52"/>
      <c r="AH1759" s="52"/>
      <c r="AI1759" s="52"/>
      <c r="AJ1759" s="52"/>
      <c r="AK1759" s="52"/>
      <c r="AL1759" s="52"/>
      <c r="AM1759" s="52"/>
      <c r="AN1759" s="52"/>
      <c r="AO1759" s="52"/>
      <c r="AP1759" s="52"/>
      <c r="AQ1759" s="52"/>
      <c r="AR1759" s="52"/>
      <c r="AS1759" s="52"/>
      <c r="AT1759" s="52"/>
      <c r="AU1759" s="52"/>
      <c r="AV1759" s="52"/>
      <c r="AW1759" s="52"/>
    </row>
    <row r="1760" spans="15:49" x14ac:dyDescent="0.2">
      <c r="O1760" s="52"/>
      <c r="P1760" s="52"/>
      <c r="Q1760" s="52"/>
      <c r="R1760" s="52"/>
      <c r="S1760" s="52"/>
      <c r="T1760" s="52"/>
      <c r="U1760" s="52"/>
      <c r="V1760" s="52"/>
      <c r="W1760" s="52"/>
      <c r="X1760" s="52"/>
      <c r="Y1760" s="52"/>
      <c r="Z1760" s="52"/>
      <c r="AA1760" s="52"/>
      <c r="AB1760" s="52"/>
      <c r="AC1760" s="52"/>
      <c r="AD1760" s="52"/>
      <c r="AE1760" s="52"/>
      <c r="AF1760" s="52"/>
      <c r="AG1760" s="52"/>
      <c r="AH1760" s="52"/>
      <c r="AI1760" s="52"/>
      <c r="AJ1760" s="52"/>
      <c r="AK1760" s="52"/>
      <c r="AL1760" s="52"/>
      <c r="AM1760" s="52"/>
      <c r="AN1760" s="52"/>
      <c r="AO1760" s="52"/>
      <c r="AP1760" s="52"/>
      <c r="AQ1760" s="52"/>
      <c r="AR1760" s="52"/>
      <c r="AS1760" s="52"/>
      <c r="AT1760" s="52"/>
      <c r="AU1760" s="52"/>
      <c r="AV1760" s="52"/>
      <c r="AW1760" s="52"/>
    </row>
    <row r="1761" spans="15:49" x14ac:dyDescent="0.2">
      <c r="O1761" s="52"/>
      <c r="P1761" s="52"/>
      <c r="Q1761" s="52"/>
      <c r="R1761" s="52"/>
      <c r="S1761" s="52"/>
      <c r="T1761" s="52"/>
      <c r="U1761" s="52"/>
      <c r="V1761" s="52"/>
      <c r="W1761" s="52"/>
      <c r="X1761" s="52"/>
      <c r="Y1761" s="52"/>
      <c r="Z1761" s="52"/>
      <c r="AA1761" s="52"/>
      <c r="AB1761" s="52"/>
      <c r="AC1761" s="52"/>
      <c r="AD1761" s="52"/>
      <c r="AE1761" s="52"/>
      <c r="AF1761" s="52"/>
      <c r="AG1761" s="52"/>
      <c r="AH1761" s="52"/>
      <c r="AI1761" s="52"/>
      <c r="AJ1761" s="52"/>
      <c r="AK1761" s="52"/>
      <c r="AL1761" s="52"/>
      <c r="AM1761" s="52"/>
      <c r="AN1761" s="52"/>
      <c r="AO1761" s="52"/>
      <c r="AP1761" s="52"/>
      <c r="AQ1761" s="52"/>
      <c r="AR1761" s="52"/>
      <c r="AS1761" s="52"/>
      <c r="AT1761" s="52"/>
      <c r="AU1761" s="52"/>
      <c r="AV1761" s="52"/>
      <c r="AW1761" s="52"/>
    </row>
    <row r="1762" spans="15:49" x14ac:dyDescent="0.2">
      <c r="O1762" s="52"/>
      <c r="P1762" s="52"/>
      <c r="Q1762" s="52"/>
      <c r="R1762" s="52"/>
      <c r="S1762" s="52"/>
      <c r="T1762" s="52"/>
      <c r="U1762" s="52"/>
      <c r="V1762" s="52"/>
      <c r="W1762" s="52"/>
      <c r="X1762" s="52"/>
      <c r="Y1762" s="52"/>
      <c r="Z1762" s="52"/>
      <c r="AA1762" s="52"/>
      <c r="AB1762" s="52"/>
      <c r="AC1762" s="52"/>
      <c r="AD1762" s="52"/>
      <c r="AE1762" s="52"/>
      <c r="AF1762" s="52"/>
      <c r="AG1762" s="52"/>
      <c r="AH1762" s="52"/>
      <c r="AI1762" s="52"/>
      <c r="AJ1762" s="52"/>
      <c r="AK1762" s="52"/>
      <c r="AL1762" s="52"/>
      <c r="AM1762" s="52"/>
      <c r="AN1762" s="52"/>
      <c r="AO1762" s="52"/>
      <c r="AP1762" s="52"/>
      <c r="AQ1762" s="52"/>
      <c r="AR1762" s="52"/>
      <c r="AS1762" s="52"/>
      <c r="AT1762" s="52"/>
      <c r="AU1762" s="52"/>
      <c r="AV1762" s="52"/>
      <c r="AW1762" s="52"/>
    </row>
    <row r="1763" spans="15:49" x14ac:dyDescent="0.2">
      <c r="O1763" s="52"/>
      <c r="P1763" s="52"/>
      <c r="Q1763" s="52"/>
      <c r="R1763" s="52"/>
      <c r="S1763" s="52"/>
      <c r="T1763" s="52"/>
      <c r="U1763" s="52"/>
      <c r="V1763" s="52"/>
      <c r="W1763" s="52"/>
      <c r="X1763" s="52"/>
      <c r="Y1763" s="52"/>
      <c r="Z1763" s="52"/>
      <c r="AA1763" s="52"/>
      <c r="AB1763" s="52"/>
      <c r="AC1763" s="52"/>
      <c r="AD1763" s="52"/>
      <c r="AE1763" s="52"/>
      <c r="AF1763" s="52"/>
      <c r="AG1763" s="52"/>
      <c r="AH1763" s="52"/>
      <c r="AI1763" s="52"/>
      <c r="AJ1763" s="52"/>
      <c r="AK1763" s="52"/>
      <c r="AL1763" s="52"/>
      <c r="AM1763" s="52"/>
      <c r="AN1763" s="52"/>
      <c r="AO1763" s="52"/>
      <c r="AP1763" s="52"/>
      <c r="AQ1763" s="52"/>
      <c r="AR1763" s="52"/>
      <c r="AS1763" s="52"/>
      <c r="AT1763" s="52"/>
      <c r="AU1763" s="52"/>
      <c r="AV1763" s="52"/>
      <c r="AW1763" s="52"/>
    </row>
    <row r="1764" spans="15:49" x14ac:dyDescent="0.2">
      <c r="O1764" s="52"/>
      <c r="P1764" s="52"/>
      <c r="Q1764" s="52"/>
      <c r="R1764" s="52"/>
      <c r="S1764" s="52"/>
      <c r="T1764" s="52"/>
      <c r="U1764" s="52"/>
      <c r="V1764" s="52"/>
      <c r="W1764" s="52"/>
      <c r="X1764" s="52"/>
      <c r="Y1764" s="52"/>
      <c r="Z1764" s="52"/>
      <c r="AA1764" s="52"/>
      <c r="AB1764" s="52"/>
      <c r="AC1764" s="52"/>
      <c r="AD1764" s="52"/>
      <c r="AE1764" s="52"/>
      <c r="AF1764" s="52"/>
      <c r="AG1764" s="52"/>
      <c r="AH1764" s="52"/>
      <c r="AI1764" s="52"/>
      <c r="AJ1764" s="52"/>
      <c r="AK1764" s="52"/>
      <c r="AL1764" s="52"/>
      <c r="AM1764" s="52"/>
      <c r="AN1764" s="52"/>
      <c r="AO1764" s="52"/>
      <c r="AP1764" s="52"/>
      <c r="AQ1764" s="52"/>
      <c r="AR1764" s="52"/>
      <c r="AS1764" s="52"/>
      <c r="AT1764" s="52"/>
      <c r="AU1764" s="52"/>
      <c r="AV1764" s="52"/>
      <c r="AW1764" s="52"/>
    </row>
    <row r="1765" spans="15:49" x14ac:dyDescent="0.2">
      <c r="O1765" s="52"/>
      <c r="P1765" s="52"/>
      <c r="Q1765" s="52"/>
      <c r="R1765" s="52"/>
      <c r="S1765" s="52"/>
      <c r="T1765" s="52"/>
      <c r="U1765" s="52"/>
      <c r="V1765" s="52"/>
      <c r="W1765" s="52"/>
      <c r="X1765" s="52"/>
      <c r="Y1765" s="52"/>
      <c r="Z1765" s="52"/>
      <c r="AA1765" s="52"/>
      <c r="AB1765" s="52"/>
      <c r="AC1765" s="52"/>
      <c r="AD1765" s="52"/>
      <c r="AE1765" s="52"/>
      <c r="AF1765" s="52"/>
      <c r="AG1765" s="52"/>
      <c r="AH1765" s="52"/>
      <c r="AI1765" s="52"/>
      <c r="AJ1765" s="52"/>
      <c r="AK1765" s="52"/>
      <c r="AL1765" s="52"/>
      <c r="AM1765" s="52"/>
      <c r="AN1765" s="52"/>
      <c r="AO1765" s="52"/>
      <c r="AP1765" s="52"/>
      <c r="AQ1765" s="52"/>
      <c r="AR1765" s="52"/>
      <c r="AS1765" s="52"/>
      <c r="AT1765" s="52"/>
      <c r="AU1765" s="52"/>
      <c r="AV1765" s="52"/>
      <c r="AW1765" s="52"/>
    </row>
    <row r="1766" spans="15:49" x14ac:dyDescent="0.2">
      <c r="O1766" s="52"/>
      <c r="P1766" s="52"/>
      <c r="Q1766" s="52"/>
      <c r="R1766" s="52"/>
      <c r="S1766" s="52"/>
      <c r="T1766" s="52"/>
      <c r="U1766" s="52"/>
      <c r="V1766" s="52"/>
      <c r="W1766" s="52"/>
      <c r="X1766" s="52"/>
      <c r="Y1766" s="52"/>
      <c r="Z1766" s="52"/>
      <c r="AA1766" s="52"/>
      <c r="AB1766" s="52"/>
      <c r="AC1766" s="52"/>
      <c r="AD1766" s="52"/>
      <c r="AE1766" s="52"/>
      <c r="AF1766" s="52"/>
      <c r="AG1766" s="52"/>
      <c r="AH1766" s="52"/>
      <c r="AI1766" s="52"/>
      <c r="AJ1766" s="52"/>
      <c r="AK1766" s="52"/>
      <c r="AL1766" s="52"/>
      <c r="AM1766" s="52"/>
      <c r="AN1766" s="52"/>
      <c r="AO1766" s="52"/>
      <c r="AP1766" s="52"/>
      <c r="AQ1766" s="52"/>
      <c r="AR1766" s="52"/>
      <c r="AS1766" s="52"/>
      <c r="AT1766" s="52"/>
      <c r="AU1766" s="52"/>
      <c r="AV1766" s="52"/>
      <c r="AW1766" s="52"/>
    </row>
    <row r="1767" spans="15:49" x14ac:dyDescent="0.2">
      <c r="O1767" s="52"/>
      <c r="P1767" s="52"/>
      <c r="Q1767" s="52"/>
      <c r="R1767" s="52"/>
      <c r="S1767" s="52"/>
      <c r="T1767" s="52"/>
      <c r="U1767" s="52"/>
      <c r="V1767" s="52"/>
      <c r="W1767" s="52"/>
      <c r="X1767" s="52"/>
      <c r="Y1767" s="52"/>
      <c r="Z1767" s="52"/>
      <c r="AA1767" s="52"/>
      <c r="AB1767" s="52"/>
      <c r="AC1767" s="52"/>
      <c r="AD1767" s="52"/>
      <c r="AE1767" s="52"/>
      <c r="AF1767" s="52"/>
      <c r="AG1767" s="52"/>
      <c r="AH1767" s="52"/>
      <c r="AI1767" s="52"/>
      <c r="AJ1767" s="52"/>
      <c r="AK1767" s="52"/>
      <c r="AL1767" s="52"/>
      <c r="AM1767" s="52"/>
      <c r="AN1767" s="52"/>
      <c r="AO1767" s="52"/>
      <c r="AP1767" s="52"/>
      <c r="AQ1767" s="52"/>
      <c r="AR1767" s="52"/>
      <c r="AS1767" s="52"/>
      <c r="AT1767" s="52"/>
      <c r="AU1767" s="52"/>
      <c r="AV1767" s="52"/>
      <c r="AW1767" s="52"/>
    </row>
    <row r="1768" spans="15:49" x14ac:dyDescent="0.2">
      <c r="O1768" s="52"/>
      <c r="P1768" s="52"/>
      <c r="Q1768" s="52"/>
      <c r="R1768" s="52"/>
      <c r="S1768" s="52"/>
      <c r="T1768" s="52"/>
      <c r="U1768" s="52"/>
      <c r="V1768" s="52"/>
      <c r="W1768" s="52"/>
      <c r="X1768" s="52"/>
      <c r="Y1768" s="52"/>
      <c r="Z1768" s="52"/>
      <c r="AA1768" s="52"/>
      <c r="AB1768" s="52"/>
      <c r="AC1768" s="52"/>
      <c r="AD1768" s="52"/>
      <c r="AE1768" s="52"/>
      <c r="AF1768" s="52"/>
      <c r="AG1768" s="52"/>
      <c r="AH1768" s="52"/>
      <c r="AI1768" s="52"/>
      <c r="AJ1768" s="52"/>
      <c r="AK1768" s="52"/>
      <c r="AL1768" s="52"/>
      <c r="AM1768" s="52"/>
      <c r="AN1768" s="52"/>
      <c r="AO1768" s="52"/>
      <c r="AP1768" s="52"/>
      <c r="AQ1768" s="52"/>
      <c r="AR1768" s="52"/>
      <c r="AS1768" s="52"/>
      <c r="AT1768" s="52"/>
      <c r="AU1768" s="52"/>
      <c r="AV1768" s="52"/>
      <c r="AW1768" s="52"/>
    </row>
    <row r="1769" spans="15:49" x14ac:dyDescent="0.2">
      <c r="O1769" s="52"/>
      <c r="P1769" s="52"/>
      <c r="Q1769" s="52"/>
      <c r="R1769" s="52"/>
      <c r="S1769" s="52"/>
      <c r="T1769" s="52"/>
      <c r="U1769" s="52"/>
      <c r="V1769" s="52"/>
      <c r="W1769" s="52"/>
      <c r="X1769" s="52"/>
      <c r="Y1769" s="52"/>
      <c r="Z1769" s="52"/>
      <c r="AA1769" s="52"/>
      <c r="AB1769" s="52"/>
      <c r="AC1769" s="52"/>
      <c r="AD1769" s="52"/>
      <c r="AE1769" s="52"/>
      <c r="AF1769" s="52"/>
      <c r="AG1769" s="52"/>
      <c r="AH1769" s="52"/>
      <c r="AI1769" s="52"/>
      <c r="AJ1769" s="52"/>
      <c r="AK1769" s="52"/>
      <c r="AL1769" s="52"/>
      <c r="AM1769" s="52"/>
      <c r="AN1769" s="52"/>
      <c r="AO1769" s="52"/>
      <c r="AP1769" s="52"/>
      <c r="AQ1769" s="52"/>
      <c r="AR1769" s="52"/>
      <c r="AS1769" s="52"/>
      <c r="AT1769" s="52"/>
      <c r="AU1769" s="52"/>
      <c r="AV1769" s="52"/>
      <c r="AW1769" s="52"/>
    </row>
    <row r="1770" spans="15:49" x14ac:dyDescent="0.2">
      <c r="O1770" s="52"/>
      <c r="P1770" s="52"/>
      <c r="Q1770" s="52"/>
      <c r="R1770" s="52"/>
      <c r="S1770" s="52"/>
      <c r="T1770" s="52"/>
      <c r="U1770" s="52"/>
      <c r="V1770" s="52"/>
      <c r="W1770" s="52"/>
      <c r="X1770" s="52"/>
      <c r="Y1770" s="52"/>
      <c r="Z1770" s="52"/>
      <c r="AA1770" s="52"/>
      <c r="AB1770" s="52"/>
      <c r="AC1770" s="52"/>
      <c r="AD1770" s="52"/>
      <c r="AE1770" s="52"/>
      <c r="AF1770" s="52"/>
      <c r="AG1770" s="52"/>
      <c r="AH1770" s="52"/>
      <c r="AI1770" s="52"/>
      <c r="AJ1770" s="52"/>
      <c r="AK1770" s="52"/>
      <c r="AL1770" s="52"/>
      <c r="AM1770" s="52"/>
      <c r="AN1770" s="52"/>
      <c r="AO1770" s="52"/>
      <c r="AP1770" s="52"/>
      <c r="AQ1770" s="52"/>
      <c r="AR1770" s="52"/>
      <c r="AS1770" s="52"/>
      <c r="AT1770" s="52"/>
      <c r="AU1770" s="52"/>
      <c r="AV1770" s="52"/>
      <c r="AW1770" s="52"/>
    </row>
    <row r="1771" spans="15:49" x14ac:dyDescent="0.2">
      <c r="O1771" s="52"/>
      <c r="P1771" s="52"/>
      <c r="Q1771" s="52"/>
      <c r="R1771" s="52"/>
      <c r="S1771" s="52"/>
      <c r="T1771" s="52"/>
      <c r="U1771" s="52"/>
      <c r="V1771" s="52"/>
      <c r="W1771" s="52"/>
      <c r="X1771" s="52"/>
      <c r="Y1771" s="52"/>
      <c r="Z1771" s="52"/>
      <c r="AA1771" s="52"/>
      <c r="AB1771" s="52"/>
      <c r="AC1771" s="52"/>
      <c r="AD1771" s="52"/>
      <c r="AE1771" s="52"/>
      <c r="AF1771" s="52"/>
      <c r="AG1771" s="52"/>
      <c r="AH1771" s="52"/>
      <c r="AI1771" s="52"/>
      <c r="AJ1771" s="52"/>
      <c r="AK1771" s="52"/>
      <c r="AL1771" s="52"/>
      <c r="AM1771" s="52"/>
      <c r="AN1771" s="52"/>
      <c r="AO1771" s="52"/>
      <c r="AP1771" s="52"/>
      <c r="AQ1771" s="52"/>
      <c r="AR1771" s="52"/>
      <c r="AS1771" s="52"/>
      <c r="AT1771" s="52"/>
      <c r="AU1771" s="52"/>
      <c r="AV1771" s="52"/>
      <c r="AW1771" s="52"/>
    </row>
    <row r="1772" spans="15:49" x14ac:dyDescent="0.2">
      <c r="O1772" s="52"/>
      <c r="P1772" s="52"/>
      <c r="Q1772" s="52"/>
      <c r="R1772" s="52"/>
      <c r="S1772" s="52"/>
      <c r="T1772" s="52"/>
      <c r="U1772" s="52"/>
      <c r="V1772" s="52"/>
      <c r="W1772" s="52"/>
      <c r="X1772" s="52"/>
      <c r="Y1772" s="52"/>
      <c r="Z1772" s="52"/>
      <c r="AA1772" s="52"/>
      <c r="AB1772" s="52"/>
      <c r="AC1772" s="52"/>
      <c r="AD1772" s="52"/>
      <c r="AE1772" s="52"/>
      <c r="AF1772" s="52"/>
      <c r="AG1772" s="52"/>
      <c r="AH1772" s="52"/>
      <c r="AI1772" s="52"/>
      <c r="AJ1772" s="52"/>
      <c r="AK1772" s="52"/>
      <c r="AL1772" s="52"/>
      <c r="AM1772" s="52"/>
      <c r="AN1772" s="52"/>
      <c r="AO1772" s="52"/>
      <c r="AP1772" s="52"/>
      <c r="AQ1772" s="52"/>
      <c r="AR1772" s="52"/>
      <c r="AS1772" s="52"/>
      <c r="AT1772" s="52"/>
      <c r="AU1772" s="52"/>
      <c r="AV1772" s="52"/>
      <c r="AW1772" s="52"/>
    </row>
    <row r="1773" spans="15:49" x14ac:dyDescent="0.2">
      <c r="O1773" s="52"/>
      <c r="P1773" s="52"/>
      <c r="Q1773" s="52"/>
      <c r="R1773" s="52"/>
      <c r="S1773" s="52"/>
      <c r="T1773" s="52"/>
      <c r="U1773" s="52"/>
      <c r="V1773" s="52"/>
      <c r="W1773" s="52"/>
      <c r="X1773" s="52"/>
      <c r="Y1773" s="52"/>
      <c r="Z1773" s="52"/>
      <c r="AA1773" s="52"/>
      <c r="AB1773" s="52"/>
      <c r="AC1773" s="52"/>
      <c r="AD1773" s="52"/>
      <c r="AE1773" s="52"/>
      <c r="AF1773" s="52"/>
      <c r="AG1773" s="52"/>
      <c r="AH1773" s="52"/>
      <c r="AI1773" s="52"/>
      <c r="AJ1773" s="52"/>
      <c r="AK1773" s="52"/>
      <c r="AL1773" s="52"/>
      <c r="AM1773" s="52"/>
      <c r="AN1773" s="52"/>
      <c r="AO1773" s="52"/>
      <c r="AP1773" s="52"/>
      <c r="AQ1773" s="52"/>
      <c r="AR1773" s="52"/>
      <c r="AS1773" s="52"/>
      <c r="AT1773" s="52"/>
      <c r="AU1773" s="52"/>
      <c r="AV1773" s="52"/>
      <c r="AW1773" s="52"/>
    </row>
    <row r="1774" spans="15:49" x14ac:dyDescent="0.2">
      <c r="O1774" s="52"/>
      <c r="P1774" s="52"/>
      <c r="Q1774" s="52"/>
      <c r="R1774" s="52"/>
      <c r="S1774" s="52"/>
      <c r="T1774" s="52"/>
      <c r="U1774" s="52"/>
      <c r="V1774" s="52"/>
      <c r="W1774" s="52"/>
      <c r="X1774" s="52"/>
      <c r="Y1774" s="52"/>
      <c r="Z1774" s="52"/>
      <c r="AA1774" s="52"/>
      <c r="AB1774" s="52"/>
      <c r="AC1774" s="52"/>
      <c r="AD1774" s="52"/>
      <c r="AE1774" s="52"/>
      <c r="AF1774" s="52"/>
      <c r="AG1774" s="52"/>
      <c r="AH1774" s="52"/>
      <c r="AI1774" s="52"/>
      <c r="AJ1774" s="52"/>
      <c r="AK1774" s="52"/>
      <c r="AL1774" s="52"/>
      <c r="AM1774" s="52"/>
      <c r="AN1774" s="52"/>
      <c r="AO1774" s="52"/>
      <c r="AP1774" s="52"/>
      <c r="AQ1774" s="52"/>
      <c r="AR1774" s="52"/>
      <c r="AS1774" s="52"/>
      <c r="AT1774" s="52"/>
      <c r="AU1774" s="52"/>
      <c r="AV1774" s="52"/>
      <c r="AW1774" s="52"/>
    </row>
    <row r="1775" spans="15:49" x14ac:dyDescent="0.2">
      <c r="O1775" s="52"/>
      <c r="P1775" s="52"/>
      <c r="Q1775" s="52"/>
      <c r="R1775" s="52"/>
      <c r="S1775" s="52"/>
      <c r="T1775" s="52"/>
      <c r="U1775" s="52"/>
      <c r="V1775" s="52"/>
      <c r="W1775" s="52"/>
      <c r="X1775" s="52"/>
      <c r="Y1775" s="52"/>
      <c r="Z1775" s="52"/>
      <c r="AA1775" s="52"/>
      <c r="AB1775" s="52"/>
      <c r="AC1775" s="52"/>
      <c r="AD1775" s="52"/>
      <c r="AE1775" s="52"/>
      <c r="AF1775" s="52"/>
      <c r="AG1775" s="52"/>
      <c r="AH1775" s="52"/>
      <c r="AI1775" s="52"/>
      <c r="AJ1775" s="52"/>
      <c r="AK1775" s="52"/>
      <c r="AL1775" s="52"/>
      <c r="AM1775" s="52"/>
      <c r="AN1775" s="52"/>
      <c r="AO1775" s="52"/>
      <c r="AP1775" s="52"/>
      <c r="AQ1775" s="52"/>
      <c r="AR1775" s="52"/>
      <c r="AS1775" s="52"/>
      <c r="AT1775" s="52"/>
      <c r="AU1775" s="52"/>
      <c r="AV1775" s="52"/>
      <c r="AW1775" s="52"/>
    </row>
    <row r="1776" spans="15:49" x14ac:dyDescent="0.2">
      <c r="O1776" s="52"/>
      <c r="P1776" s="52"/>
      <c r="Q1776" s="52"/>
      <c r="R1776" s="52"/>
      <c r="S1776" s="52"/>
      <c r="T1776" s="52"/>
      <c r="U1776" s="52"/>
      <c r="V1776" s="52"/>
      <c r="W1776" s="52"/>
      <c r="X1776" s="52"/>
      <c r="Y1776" s="52"/>
      <c r="Z1776" s="52"/>
      <c r="AA1776" s="52"/>
      <c r="AB1776" s="52"/>
      <c r="AC1776" s="52"/>
      <c r="AD1776" s="52"/>
      <c r="AE1776" s="52"/>
      <c r="AF1776" s="52"/>
      <c r="AG1776" s="52"/>
      <c r="AH1776" s="52"/>
      <c r="AI1776" s="52"/>
      <c r="AJ1776" s="52"/>
      <c r="AK1776" s="52"/>
      <c r="AL1776" s="52"/>
      <c r="AM1776" s="52"/>
      <c r="AN1776" s="52"/>
      <c r="AO1776" s="52"/>
      <c r="AP1776" s="52"/>
      <c r="AQ1776" s="52"/>
      <c r="AR1776" s="52"/>
      <c r="AS1776" s="52"/>
      <c r="AT1776" s="52"/>
      <c r="AU1776" s="52"/>
      <c r="AV1776" s="52"/>
      <c r="AW1776" s="52"/>
    </row>
    <row r="1777" spans="15:49" x14ac:dyDescent="0.2">
      <c r="O1777" s="52"/>
      <c r="P1777" s="52"/>
      <c r="Q1777" s="52"/>
      <c r="R1777" s="52"/>
      <c r="S1777" s="52"/>
      <c r="T1777" s="52"/>
      <c r="U1777" s="52"/>
      <c r="V1777" s="52"/>
      <c r="W1777" s="52"/>
      <c r="X1777" s="52"/>
      <c r="Y1777" s="52"/>
      <c r="Z1777" s="52"/>
      <c r="AA1777" s="52"/>
      <c r="AB1777" s="52"/>
      <c r="AC1777" s="52"/>
      <c r="AD1777" s="52"/>
      <c r="AE1777" s="52"/>
      <c r="AF1777" s="52"/>
      <c r="AG1777" s="52"/>
      <c r="AH1777" s="52"/>
      <c r="AI1777" s="52"/>
      <c r="AJ1777" s="52"/>
      <c r="AK1777" s="52"/>
      <c r="AL1777" s="52"/>
      <c r="AM1777" s="52"/>
      <c r="AN1777" s="52"/>
      <c r="AO1777" s="52"/>
      <c r="AP1777" s="52"/>
      <c r="AQ1777" s="52"/>
      <c r="AR1777" s="52"/>
      <c r="AS1777" s="52"/>
      <c r="AT1777" s="52"/>
      <c r="AU1777" s="52"/>
      <c r="AV1777" s="52"/>
      <c r="AW1777" s="52"/>
    </row>
    <row r="1778" spans="15:49" x14ac:dyDescent="0.2">
      <c r="O1778" s="52"/>
      <c r="P1778" s="52"/>
      <c r="Q1778" s="52"/>
      <c r="R1778" s="52"/>
      <c r="S1778" s="52"/>
      <c r="T1778" s="52"/>
      <c r="U1778" s="52"/>
      <c r="V1778" s="52"/>
      <c r="W1778" s="52"/>
      <c r="X1778" s="52"/>
      <c r="Y1778" s="52"/>
      <c r="Z1778" s="52"/>
      <c r="AA1778" s="52"/>
      <c r="AB1778" s="52"/>
      <c r="AC1778" s="52"/>
      <c r="AD1778" s="52"/>
      <c r="AE1778" s="52"/>
      <c r="AF1778" s="52"/>
      <c r="AG1778" s="52"/>
      <c r="AH1778" s="52"/>
      <c r="AI1778" s="52"/>
      <c r="AJ1778" s="52"/>
      <c r="AK1778" s="52"/>
      <c r="AL1778" s="52"/>
      <c r="AM1778" s="52"/>
      <c r="AN1778" s="52"/>
      <c r="AO1778" s="52"/>
      <c r="AP1778" s="52"/>
      <c r="AQ1778" s="52"/>
      <c r="AR1778" s="52"/>
      <c r="AS1778" s="52"/>
      <c r="AT1778" s="52"/>
      <c r="AU1778" s="52"/>
      <c r="AV1778" s="52"/>
      <c r="AW1778" s="52"/>
    </row>
    <row r="1779" spans="15:49" x14ac:dyDescent="0.2">
      <c r="O1779" s="52"/>
      <c r="P1779" s="52"/>
      <c r="Q1779" s="52"/>
      <c r="R1779" s="52"/>
      <c r="S1779" s="52"/>
      <c r="T1779" s="52"/>
      <c r="U1779" s="52"/>
      <c r="V1779" s="52"/>
      <c r="W1779" s="52"/>
      <c r="X1779" s="52"/>
      <c r="Y1779" s="52"/>
      <c r="Z1779" s="52"/>
      <c r="AA1779" s="52"/>
      <c r="AB1779" s="52"/>
      <c r="AC1779" s="52"/>
      <c r="AD1779" s="52"/>
      <c r="AE1779" s="52"/>
      <c r="AF1779" s="52"/>
      <c r="AG1779" s="52"/>
      <c r="AH1779" s="52"/>
      <c r="AI1779" s="52"/>
      <c r="AJ1779" s="52"/>
      <c r="AK1779" s="52"/>
      <c r="AL1779" s="52"/>
      <c r="AM1779" s="52"/>
      <c r="AN1779" s="52"/>
      <c r="AO1779" s="52"/>
      <c r="AP1779" s="52"/>
      <c r="AQ1779" s="52"/>
      <c r="AR1779" s="52"/>
      <c r="AS1779" s="52"/>
      <c r="AT1779" s="52"/>
      <c r="AU1779" s="52"/>
      <c r="AV1779" s="52"/>
      <c r="AW1779" s="52"/>
    </row>
    <row r="1780" spans="15:49" x14ac:dyDescent="0.2">
      <c r="O1780" s="52"/>
      <c r="P1780" s="52"/>
      <c r="Q1780" s="52"/>
      <c r="R1780" s="52"/>
      <c r="S1780" s="52"/>
      <c r="T1780" s="52"/>
      <c r="U1780" s="52"/>
      <c r="V1780" s="52"/>
      <c r="W1780" s="52"/>
      <c r="X1780" s="52"/>
      <c r="Y1780" s="52"/>
      <c r="Z1780" s="52"/>
      <c r="AA1780" s="52"/>
      <c r="AB1780" s="52"/>
      <c r="AC1780" s="52"/>
      <c r="AD1780" s="52"/>
      <c r="AE1780" s="52"/>
      <c r="AF1780" s="52"/>
      <c r="AG1780" s="52"/>
      <c r="AH1780" s="52"/>
      <c r="AI1780" s="52"/>
      <c r="AJ1780" s="52"/>
      <c r="AK1780" s="52"/>
      <c r="AL1780" s="52"/>
      <c r="AM1780" s="52"/>
      <c r="AN1780" s="52"/>
      <c r="AO1780" s="52"/>
      <c r="AP1780" s="52"/>
      <c r="AQ1780" s="52"/>
      <c r="AR1780" s="52"/>
      <c r="AS1780" s="52"/>
      <c r="AT1780" s="52"/>
      <c r="AU1780" s="52"/>
      <c r="AV1780" s="52"/>
      <c r="AW1780" s="52"/>
    </row>
    <row r="1781" spans="15:49" x14ac:dyDescent="0.2">
      <c r="O1781" s="52"/>
      <c r="P1781" s="52"/>
      <c r="Q1781" s="52"/>
      <c r="R1781" s="52"/>
      <c r="S1781" s="52"/>
      <c r="T1781" s="52"/>
      <c r="U1781" s="52"/>
      <c r="V1781" s="52"/>
      <c r="W1781" s="52"/>
      <c r="X1781" s="52"/>
      <c r="Y1781" s="52"/>
      <c r="Z1781" s="52"/>
      <c r="AA1781" s="52"/>
      <c r="AB1781" s="52"/>
      <c r="AC1781" s="52"/>
      <c r="AD1781" s="52"/>
      <c r="AE1781" s="52"/>
      <c r="AF1781" s="52"/>
      <c r="AG1781" s="52"/>
      <c r="AH1781" s="52"/>
      <c r="AI1781" s="52"/>
      <c r="AJ1781" s="52"/>
      <c r="AK1781" s="52"/>
      <c r="AL1781" s="52"/>
      <c r="AM1781" s="52"/>
      <c r="AN1781" s="52"/>
      <c r="AO1781" s="52"/>
      <c r="AP1781" s="52"/>
      <c r="AQ1781" s="52"/>
      <c r="AR1781" s="52"/>
      <c r="AS1781" s="52"/>
      <c r="AT1781" s="52"/>
      <c r="AU1781" s="52"/>
      <c r="AV1781" s="52"/>
      <c r="AW1781" s="52"/>
    </row>
    <row r="1782" spans="15:49" x14ac:dyDescent="0.2">
      <c r="O1782" s="52"/>
      <c r="P1782" s="52"/>
      <c r="Q1782" s="52"/>
      <c r="R1782" s="52"/>
      <c r="S1782" s="52"/>
      <c r="T1782" s="52"/>
      <c r="U1782" s="52"/>
      <c r="V1782" s="52"/>
      <c r="W1782" s="52"/>
      <c r="X1782" s="52"/>
      <c r="Y1782" s="52"/>
      <c r="Z1782" s="52"/>
      <c r="AA1782" s="52"/>
      <c r="AB1782" s="52"/>
      <c r="AC1782" s="52"/>
      <c r="AD1782" s="52"/>
      <c r="AE1782" s="52"/>
      <c r="AF1782" s="52"/>
      <c r="AG1782" s="52"/>
      <c r="AH1782" s="52"/>
      <c r="AI1782" s="52"/>
      <c r="AJ1782" s="52"/>
      <c r="AK1782" s="52"/>
      <c r="AL1782" s="52"/>
      <c r="AM1782" s="52"/>
      <c r="AN1782" s="52"/>
      <c r="AO1782" s="52"/>
      <c r="AP1782" s="52"/>
      <c r="AQ1782" s="52"/>
      <c r="AR1782" s="52"/>
      <c r="AS1782" s="52"/>
      <c r="AT1782" s="52"/>
      <c r="AU1782" s="52"/>
      <c r="AV1782" s="52"/>
      <c r="AW1782" s="52"/>
    </row>
    <row r="1783" spans="15:49" x14ac:dyDescent="0.2">
      <c r="O1783" s="52"/>
      <c r="P1783" s="52"/>
      <c r="Q1783" s="52"/>
      <c r="R1783" s="52"/>
      <c r="S1783" s="52"/>
      <c r="T1783" s="52"/>
      <c r="U1783" s="52"/>
      <c r="V1783" s="52"/>
      <c r="W1783" s="52"/>
      <c r="X1783" s="52"/>
      <c r="Y1783" s="52"/>
      <c r="Z1783" s="52"/>
      <c r="AA1783" s="52"/>
      <c r="AB1783" s="52"/>
      <c r="AC1783" s="52"/>
      <c r="AD1783" s="52"/>
      <c r="AE1783" s="52"/>
      <c r="AF1783" s="52"/>
      <c r="AG1783" s="52"/>
      <c r="AH1783" s="52"/>
      <c r="AI1783" s="52"/>
      <c r="AJ1783" s="52"/>
      <c r="AK1783" s="52"/>
      <c r="AL1783" s="52"/>
      <c r="AM1783" s="52"/>
      <c r="AN1783" s="52"/>
      <c r="AO1783" s="52"/>
      <c r="AP1783" s="52"/>
      <c r="AQ1783" s="52"/>
      <c r="AR1783" s="52"/>
      <c r="AS1783" s="52"/>
      <c r="AT1783" s="52"/>
      <c r="AU1783" s="52"/>
      <c r="AV1783" s="52"/>
      <c r="AW1783" s="52"/>
    </row>
    <row r="1784" spans="15:49" x14ac:dyDescent="0.2">
      <c r="O1784" s="52"/>
      <c r="P1784" s="52"/>
      <c r="Q1784" s="52"/>
      <c r="R1784" s="52"/>
      <c r="S1784" s="52"/>
      <c r="T1784" s="52"/>
      <c r="U1784" s="52"/>
      <c r="V1784" s="52"/>
      <c r="W1784" s="52"/>
      <c r="X1784" s="52"/>
      <c r="Y1784" s="52"/>
      <c r="Z1784" s="52"/>
      <c r="AA1784" s="52"/>
      <c r="AB1784" s="52"/>
      <c r="AC1784" s="52"/>
      <c r="AD1784" s="52"/>
      <c r="AE1784" s="52"/>
      <c r="AF1784" s="52"/>
      <c r="AG1784" s="52"/>
      <c r="AH1784" s="52"/>
      <c r="AI1784" s="52"/>
      <c r="AJ1784" s="52"/>
      <c r="AK1784" s="52"/>
      <c r="AL1784" s="52"/>
      <c r="AM1784" s="52"/>
      <c r="AN1784" s="52"/>
      <c r="AO1784" s="52"/>
      <c r="AP1784" s="52"/>
      <c r="AQ1784" s="52"/>
      <c r="AR1784" s="52"/>
      <c r="AS1784" s="52"/>
      <c r="AT1784" s="52"/>
      <c r="AU1784" s="52"/>
      <c r="AV1784" s="52"/>
      <c r="AW1784" s="52"/>
    </row>
    <row r="1785" spans="15:49" x14ac:dyDescent="0.2">
      <c r="O1785" s="52"/>
      <c r="P1785" s="52"/>
      <c r="Q1785" s="52"/>
      <c r="R1785" s="52"/>
      <c r="S1785" s="52"/>
      <c r="T1785" s="52"/>
      <c r="U1785" s="52"/>
      <c r="V1785" s="52"/>
      <c r="W1785" s="52"/>
      <c r="X1785" s="52"/>
      <c r="Y1785" s="52"/>
      <c r="Z1785" s="52"/>
      <c r="AA1785" s="52"/>
      <c r="AB1785" s="52"/>
      <c r="AC1785" s="52"/>
      <c r="AD1785" s="52"/>
      <c r="AE1785" s="52"/>
      <c r="AF1785" s="52"/>
      <c r="AG1785" s="52"/>
      <c r="AH1785" s="52"/>
      <c r="AI1785" s="52"/>
      <c r="AJ1785" s="52"/>
      <c r="AK1785" s="52"/>
      <c r="AL1785" s="52"/>
      <c r="AM1785" s="52"/>
      <c r="AN1785" s="52"/>
      <c r="AO1785" s="52"/>
      <c r="AP1785" s="52"/>
      <c r="AQ1785" s="52"/>
      <c r="AR1785" s="52"/>
      <c r="AS1785" s="52"/>
      <c r="AT1785" s="52"/>
      <c r="AU1785" s="52"/>
      <c r="AV1785" s="52"/>
      <c r="AW1785" s="52"/>
    </row>
    <row r="1786" spans="15:49" x14ac:dyDescent="0.2">
      <c r="O1786" s="52"/>
      <c r="P1786" s="52"/>
      <c r="Q1786" s="52"/>
      <c r="R1786" s="52"/>
      <c r="S1786" s="52"/>
      <c r="T1786" s="52"/>
      <c r="U1786" s="52"/>
      <c r="V1786" s="52"/>
      <c r="W1786" s="52"/>
      <c r="X1786" s="52"/>
      <c r="Y1786" s="52"/>
      <c r="Z1786" s="52"/>
      <c r="AA1786" s="52"/>
      <c r="AB1786" s="52"/>
      <c r="AC1786" s="52"/>
      <c r="AD1786" s="52"/>
      <c r="AE1786" s="52"/>
      <c r="AF1786" s="52"/>
      <c r="AG1786" s="52"/>
      <c r="AH1786" s="52"/>
      <c r="AI1786" s="52"/>
      <c r="AJ1786" s="52"/>
      <c r="AK1786" s="52"/>
      <c r="AL1786" s="52"/>
      <c r="AM1786" s="52"/>
      <c r="AN1786" s="52"/>
      <c r="AO1786" s="52"/>
      <c r="AP1786" s="52"/>
      <c r="AQ1786" s="52"/>
      <c r="AR1786" s="52"/>
      <c r="AS1786" s="52"/>
      <c r="AT1786" s="52"/>
      <c r="AU1786" s="52"/>
      <c r="AV1786" s="52"/>
      <c r="AW1786" s="52"/>
    </row>
    <row r="1787" spans="15:49" x14ac:dyDescent="0.2">
      <c r="O1787" s="52"/>
      <c r="P1787" s="52"/>
      <c r="Q1787" s="52"/>
      <c r="R1787" s="52"/>
      <c r="S1787" s="52"/>
      <c r="T1787" s="52"/>
      <c r="U1787" s="52"/>
      <c r="V1787" s="52"/>
      <c r="W1787" s="52"/>
      <c r="X1787" s="52"/>
      <c r="Y1787" s="52"/>
      <c r="Z1787" s="52"/>
      <c r="AA1787" s="52"/>
      <c r="AB1787" s="52"/>
      <c r="AC1787" s="52"/>
      <c r="AD1787" s="52"/>
      <c r="AE1787" s="52"/>
      <c r="AF1787" s="52"/>
      <c r="AG1787" s="52"/>
      <c r="AH1787" s="52"/>
      <c r="AI1787" s="52"/>
      <c r="AJ1787" s="52"/>
      <c r="AK1787" s="52"/>
      <c r="AL1787" s="52"/>
      <c r="AM1787" s="52"/>
      <c r="AN1787" s="52"/>
      <c r="AO1787" s="52"/>
      <c r="AP1787" s="52"/>
      <c r="AQ1787" s="52"/>
      <c r="AR1787" s="52"/>
      <c r="AS1787" s="52"/>
      <c r="AT1787" s="52"/>
      <c r="AU1787" s="52"/>
      <c r="AV1787" s="52"/>
      <c r="AW1787" s="52"/>
    </row>
    <row r="1788" spans="15:49" x14ac:dyDescent="0.2">
      <c r="O1788" s="52"/>
      <c r="P1788" s="52"/>
      <c r="Q1788" s="52"/>
      <c r="R1788" s="52"/>
      <c r="S1788" s="52"/>
      <c r="T1788" s="52"/>
      <c r="U1788" s="52"/>
      <c r="V1788" s="52"/>
      <c r="W1788" s="52"/>
      <c r="X1788" s="52"/>
      <c r="Y1788" s="52"/>
      <c r="Z1788" s="52"/>
      <c r="AA1788" s="52"/>
      <c r="AB1788" s="52"/>
      <c r="AC1788" s="52"/>
      <c r="AD1788" s="52"/>
      <c r="AE1788" s="52"/>
      <c r="AF1788" s="52"/>
      <c r="AG1788" s="52"/>
      <c r="AH1788" s="52"/>
      <c r="AI1788" s="52"/>
      <c r="AJ1788" s="52"/>
      <c r="AK1788" s="52"/>
      <c r="AL1788" s="52"/>
      <c r="AM1788" s="52"/>
      <c r="AN1788" s="52"/>
      <c r="AO1788" s="52"/>
      <c r="AP1788" s="52"/>
      <c r="AQ1788" s="52"/>
      <c r="AR1788" s="52"/>
      <c r="AS1788" s="52"/>
      <c r="AT1788" s="52"/>
      <c r="AU1788" s="52"/>
      <c r="AV1788" s="52"/>
      <c r="AW1788" s="52"/>
    </row>
    <row r="1789" spans="15:49" x14ac:dyDescent="0.2">
      <c r="O1789" s="52"/>
      <c r="P1789" s="52"/>
      <c r="Q1789" s="52"/>
      <c r="R1789" s="52"/>
      <c r="S1789" s="52"/>
      <c r="T1789" s="52"/>
      <c r="U1789" s="52"/>
      <c r="V1789" s="52"/>
      <c r="W1789" s="52"/>
      <c r="X1789" s="52"/>
      <c r="Y1789" s="52"/>
      <c r="Z1789" s="52"/>
      <c r="AA1789" s="52"/>
      <c r="AB1789" s="52"/>
      <c r="AC1789" s="52"/>
      <c r="AD1789" s="52"/>
      <c r="AE1789" s="52"/>
      <c r="AF1789" s="52"/>
      <c r="AG1789" s="52"/>
      <c r="AH1789" s="52"/>
      <c r="AI1789" s="52"/>
      <c r="AJ1789" s="52"/>
      <c r="AK1789" s="52"/>
      <c r="AL1789" s="52"/>
      <c r="AM1789" s="52"/>
      <c r="AN1789" s="52"/>
      <c r="AO1789" s="52"/>
      <c r="AP1789" s="52"/>
      <c r="AQ1789" s="52"/>
      <c r="AR1789" s="52"/>
      <c r="AS1789" s="52"/>
      <c r="AT1789" s="52"/>
      <c r="AU1789" s="52"/>
      <c r="AV1789" s="52"/>
      <c r="AW1789" s="52"/>
    </row>
    <row r="1790" spans="15:49" x14ac:dyDescent="0.2">
      <c r="O1790" s="52"/>
      <c r="P1790" s="52"/>
      <c r="Q1790" s="52"/>
      <c r="R1790" s="52"/>
      <c r="S1790" s="52"/>
      <c r="T1790" s="52"/>
      <c r="U1790" s="52"/>
      <c r="V1790" s="52"/>
      <c r="W1790" s="52"/>
      <c r="X1790" s="52"/>
      <c r="Y1790" s="52"/>
      <c r="Z1790" s="52"/>
      <c r="AA1790" s="52"/>
      <c r="AB1790" s="52"/>
      <c r="AC1790" s="52"/>
      <c r="AD1790" s="52"/>
      <c r="AE1790" s="52"/>
      <c r="AF1790" s="52"/>
      <c r="AG1790" s="52"/>
      <c r="AH1790" s="52"/>
      <c r="AI1790" s="52"/>
      <c r="AJ1790" s="52"/>
      <c r="AK1790" s="52"/>
      <c r="AL1790" s="52"/>
      <c r="AM1790" s="52"/>
      <c r="AN1790" s="52"/>
      <c r="AO1790" s="52"/>
      <c r="AP1790" s="52"/>
      <c r="AQ1790" s="52"/>
      <c r="AR1790" s="52"/>
      <c r="AS1790" s="52"/>
      <c r="AT1790" s="52"/>
      <c r="AU1790" s="52"/>
      <c r="AV1790" s="52"/>
      <c r="AW1790" s="52"/>
    </row>
    <row r="1791" spans="15:49" x14ac:dyDescent="0.2">
      <c r="O1791" s="52"/>
      <c r="P1791" s="52"/>
      <c r="Q1791" s="52"/>
      <c r="R1791" s="52"/>
      <c r="S1791" s="52"/>
      <c r="T1791" s="52"/>
      <c r="U1791" s="52"/>
      <c r="V1791" s="52"/>
      <c r="W1791" s="52"/>
      <c r="X1791" s="52"/>
      <c r="Y1791" s="52"/>
      <c r="Z1791" s="52"/>
      <c r="AA1791" s="52"/>
      <c r="AB1791" s="52"/>
      <c r="AC1791" s="52"/>
      <c r="AD1791" s="52"/>
      <c r="AE1791" s="52"/>
      <c r="AF1791" s="52"/>
      <c r="AG1791" s="52"/>
      <c r="AH1791" s="52"/>
      <c r="AI1791" s="52"/>
      <c r="AJ1791" s="52"/>
      <c r="AK1791" s="52"/>
      <c r="AL1791" s="52"/>
      <c r="AM1791" s="52"/>
      <c r="AN1791" s="52"/>
      <c r="AO1791" s="52"/>
      <c r="AP1791" s="52"/>
      <c r="AQ1791" s="52"/>
      <c r="AR1791" s="52"/>
      <c r="AS1791" s="52"/>
      <c r="AT1791" s="52"/>
      <c r="AU1791" s="52"/>
      <c r="AV1791" s="52"/>
      <c r="AW1791" s="52"/>
    </row>
    <row r="1792" spans="15:49" x14ac:dyDescent="0.2">
      <c r="O1792" s="52"/>
      <c r="P1792" s="52"/>
      <c r="Q1792" s="52"/>
      <c r="R1792" s="52"/>
      <c r="S1792" s="52"/>
      <c r="T1792" s="52"/>
      <c r="U1792" s="52"/>
      <c r="V1792" s="52"/>
      <c r="W1792" s="52"/>
      <c r="X1792" s="52"/>
      <c r="Y1792" s="52"/>
      <c r="Z1792" s="52"/>
      <c r="AA1792" s="52"/>
      <c r="AB1792" s="52"/>
      <c r="AC1792" s="52"/>
      <c r="AD1792" s="52"/>
      <c r="AE1792" s="52"/>
      <c r="AF1792" s="52"/>
      <c r="AG1792" s="52"/>
      <c r="AH1792" s="52"/>
      <c r="AI1792" s="52"/>
      <c r="AJ1792" s="52"/>
      <c r="AK1792" s="52"/>
      <c r="AL1792" s="52"/>
      <c r="AM1792" s="52"/>
      <c r="AN1792" s="52"/>
      <c r="AO1792" s="52"/>
      <c r="AP1792" s="52"/>
      <c r="AQ1792" s="52"/>
      <c r="AR1792" s="52"/>
      <c r="AS1792" s="52"/>
      <c r="AT1792" s="52"/>
      <c r="AU1792" s="52"/>
      <c r="AV1792" s="52"/>
      <c r="AW1792" s="52"/>
    </row>
    <row r="1793" spans="15:49" x14ac:dyDescent="0.2">
      <c r="O1793" s="52"/>
      <c r="P1793" s="52"/>
      <c r="Q1793" s="52"/>
      <c r="R1793" s="52"/>
      <c r="S1793" s="52"/>
      <c r="T1793" s="52"/>
      <c r="U1793" s="52"/>
      <c r="V1793" s="52"/>
      <c r="W1793" s="52"/>
      <c r="X1793" s="52"/>
      <c r="Y1793" s="52"/>
      <c r="Z1793" s="52"/>
      <c r="AA1793" s="52"/>
      <c r="AB1793" s="52"/>
      <c r="AC1793" s="52"/>
      <c r="AD1793" s="52"/>
      <c r="AE1793" s="52"/>
      <c r="AF1793" s="52"/>
      <c r="AG1793" s="52"/>
      <c r="AH1793" s="52"/>
      <c r="AI1793" s="52"/>
      <c r="AJ1793" s="52"/>
      <c r="AK1793" s="52"/>
      <c r="AL1793" s="52"/>
      <c r="AM1793" s="52"/>
      <c r="AN1793" s="52"/>
      <c r="AO1793" s="52"/>
      <c r="AP1793" s="52"/>
      <c r="AQ1793" s="52"/>
      <c r="AR1793" s="52"/>
      <c r="AS1793" s="52"/>
      <c r="AT1793" s="52"/>
      <c r="AU1793" s="52"/>
      <c r="AV1793" s="52"/>
      <c r="AW1793" s="52"/>
    </row>
    <row r="1794" spans="15:49" x14ac:dyDescent="0.2">
      <c r="O1794" s="52"/>
      <c r="P1794" s="52"/>
      <c r="Q1794" s="52"/>
      <c r="R1794" s="52"/>
      <c r="S1794" s="52"/>
      <c r="T1794" s="52"/>
      <c r="U1794" s="52"/>
      <c r="V1794" s="52"/>
      <c r="W1794" s="52"/>
      <c r="X1794" s="52"/>
      <c r="Y1794" s="52"/>
      <c r="Z1794" s="52"/>
      <c r="AA1794" s="52"/>
      <c r="AB1794" s="52"/>
      <c r="AC1794" s="52"/>
      <c r="AD1794" s="52"/>
      <c r="AE1794" s="52"/>
      <c r="AF1794" s="52"/>
      <c r="AG1794" s="52"/>
      <c r="AH1794" s="52"/>
      <c r="AI1794" s="52"/>
      <c r="AJ1794" s="52"/>
      <c r="AK1794" s="52"/>
      <c r="AL1794" s="52"/>
      <c r="AM1794" s="52"/>
      <c r="AN1794" s="52"/>
      <c r="AO1794" s="52"/>
      <c r="AP1794" s="52"/>
      <c r="AQ1794" s="52"/>
      <c r="AR1794" s="52"/>
      <c r="AS1794" s="52"/>
      <c r="AT1794" s="52"/>
      <c r="AU1794" s="52"/>
      <c r="AV1794" s="52"/>
      <c r="AW1794" s="52"/>
    </row>
    <row r="1795" spans="15:49" x14ac:dyDescent="0.2">
      <c r="O1795" s="52"/>
      <c r="P1795" s="52"/>
      <c r="Q1795" s="52"/>
      <c r="R1795" s="52"/>
      <c r="S1795" s="52"/>
      <c r="T1795" s="52"/>
      <c r="U1795" s="52"/>
      <c r="V1795" s="52"/>
      <c r="W1795" s="52"/>
      <c r="X1795" s="52"/>
      <c r="Y1795" s="52"/>
      <c r="Z1795" s="52"/>
      <c r="AA1795" s="52"/>
      <c r="AB1795" s="52"/>
      <c r="AC1795" s="52"/>
      <c r="AD1795" s="52"/>
      <c r="AE1795" s="52"/>
      <c r="AF1795" s="52"/>
      <c r="AG1795" s="52"/>
      <c r="AH1795" s="52"/>
      <c r="AI1795" s="52"/>
      <c r="AJ1795" s="52"/>
      <c r="AK1795" s="52"/>
      <c r="AL1795" s="52"/>
      <c r="AM1795" s="52"/>
      <c r="AN1795" s="52"/>
      <c r="AO1795" s="52"/>
      <c r="AP1795" s="52"/>
      <c r="AQ1795" s="52"/>
      <c r="AR1795" s="52"/>
      <c r="AS1795" s="52"/>
      <c r="AT1795" s="52"/>
      <c r="AU1795" s="52"/>
      <c r="AV1795" s="52"/>
      <c r="AW1795" s="52"/>
    </row>
    <row r="1796" spans="15:49" x14ac:dyDescent="0.2">
      <c r="O1796" s="52"/>
      <c r="P1796" s="52"/>
      <c r="Q1796" s="52"/>
      <c r="R1796" s="52"/>
      <c r="S1796" s="52"/>
      <c r="T1796" s="52"/>
      <c r="U1796" s="52"/>
      <c r="V1796" s="52"/>
      <c r="W1796" s="52"/>
      <c r="X1796" s="52"/>
      <c r="Y1796" s="52"/>
      <c r="Z1796" s="52"/>
      <c r="AA1796" s="52"/>
      <c r="AB1796" s="52"/>
      <c r="AC1796" s="52"/>
      <c r="AD1796" s="52"/>
      <c r="AE1796" s="52"/>
      <c r="AF1796" s="52"/>
      <c r="AG1796" s="52"/>
      <c r="AH1796" s="52"/>
      <c r="AI1796" s="52"/>
      <c r="AJ1796" s="52"/>
      <c r="AK1796" s="52"/>
      <c r="AL1796" s="52"/>
      <c r="AM1796" s="52"/>
      <c r="AN1796" s="52"/>
      <c r="AO1796" s="52"/>
      <c r="AP1796" s="52"/>
      <c r="AQ1796" s="52"/>
      <c r="AR1796" s="52"/>
      <c r="AS1796" s="52"/>
      <c r="AT1796" s="52"/>
      <c r="AU1796" s="52"/>
      <c r="AV1796" s="52"/>
      <c r="AW1796" s="52"/>
    </row>
    <row r="1797" spans="15:49" x14ac:dyDescent="0.2">
      <c r="O1797" s="52"/>
      <c r="P1797" s="52"/>
      <c r="Q1797" s="52"/>
      <c r="R1797" s="52"/>
      <c r="S1797" s="52"/>
      <c r="T1797" s="52"/>
      <c r="U1797" s="52"/>
      <c r="V1797" s="52"/>
      <c r="W1797" s="52"/>
      <c r="X1797" s="52"/>
      <c r="Y1797" s="52"/>
      <c r="Z1797" s="52"/>
      <c r="AA1797" s="52"/>
      <c r="AB1797" s="52"/>
      <c r="AC1797" s="52"/>
      <c r="AD1797" s="52"/>
      <c r="AE1797" s="52"/>
      <c r="AF1797" s="52"/>
      <c r="AG1797" s="52"/>
      <c r="AH1797" s="52"/>
      <c r="AI1797" s="52"/>
      <c r="AJ1797" s="52"/>
      <c r="AK1797" s="52"/>
      <c r="AL1797" s="52"/>
      <c r="AM1797" s="52"/>
      <c r="AN1797" s="52"/>
      <c r="AO1797" s="52"/>
      <c r="AP1797" s="52"/>
      <c r="AQ1797" s="52"/>
      <c r="AR1797" s="52"/>
      <c r="AS1797" s="52"/>
      <c r="AT1797" s="52"/>
      <c r="AU1797" s="52"/>
      <c r="AV1797" s="52"/>
      <c r="AW1797" s="52"/>
    </row>
    <row r="1798" spans="15:49" x14ac:dyDescent="0.2">
      <c r="O1798" s="52"/>
      <c r="P1798" s="52"/>
      <c r="Q1798" s="52"/>
      <c r="R1798" s="52"/>
      <c r="S1798" s="52"/>
      <c r="T1798" s="52"/>
      <c r="U1798" s="52"/>
      <c r="V1798" s="52"/>
      <c r="W1798" s="52"/>
      <c r="X1798" s="52"/>
      <c r="Y1798" s="52"/>
      <c r="Z1798" s="52"/>
      <c r="AA1798" s="52"/>
      <c r="AB1798" s="52"/>
      <c r="AC1798" s="52"/>
      <c r="AD1798" s="52"/>
      <c r="AE1798" s="52"/>
      <c r="AF1798" s="52"/>
      <c r="AG1798" s="52"/>
      <c r="AH1798" s="52"/>
      <c r="AI1798" s="52"/>
      <c r="AJ1798" s="52"/>
      <c r="AK1798" s="52"/>
      <c r="AL1798" s="52"/>
      <c r="AM1798" s="52"/>
      <c r="AN1798" s="52"/>
      <c r="AO1798" s="52"/>
      <c r="AP1798" s="52"/>
      <c r="AQ1798" s="52"/>
      <c r="AR1798" s="52"/>
      <c r="AS1798" s="52"/>
      <c r="AT1798" s="52"/>
      <c r="AU1798" s="52"/>
      <c r="AV1798" s="52"/>
      <c r="AW1798" s="52"/>
    </row>
    <row r="1799" spans="15:49" x14ac:dyDescent="0.2">
      <c r="O1799" s="52"/>
      <c r="P1799" s="52"/>
      <c r="Q1799" s="52"/>
      <c r="R1799" s="52"/>
      <c r="S1799" s="52"/>
      <c r="T1799" s="52"/>
      <c r="U1799" s="52"/>
      <c r="V1799" s="52"/>
      <c r="W1799" s="52"/>
      <c r="X1799" s="52"/>
      <c r="Y1799" s="52"/>
      <c r="Z1799" s="52"/>
      <c r="AA1799" s="52"/>
      <c r="AB1799" s="52"/>
      <c r="AC1799" s="52"/>
      <c r="AD1799" s="52"/>
      <c r="AE1799" s="52"/>
      <c r="AF1799" s="52"/>
      <c r="AG1799" s="52"/>
      <c r="AH1799" s="52"/>
      <c r="AI1799" s="52"/>
      <c r="AJ1799" s="52"/>
      <c r="AK1799" s="52"/>
      <c r="AL1799" s="52"/>
      <c r="AM1799" s="52"/>
      <c r="AN1799" s="52"/>
      <c r="AO1799" s="52"/>
      <c r="AP1799" s="52"/>
      <c r="AQ1799" s="52"/>
      <c r="AR1799" s="52"/>
      <c r="AS1799" s="52"/>
      <c r="AT1799" s="52"/>
      <c r="AU1799" s="52"/>
      <c r="AV1799" s="52"/>
      <c r="AW1799" s="52"/>
    </row>
    <row r="1800" spans="15:49" x14ac:dyDescent="0.2">
      <c r="O1800" s="52"/>
      <c r="P1800" s="52"/>
      <c r="Q1800" s="52"/>
      <c r="R1800" s="52"/>
      <c r="S1800" s="52"/>
      <c r="T1800" s="52"/>
      <c r="U1800" s="52"/>
      <c r="V1800" s="52"/>
      <c r="W1800" s="52"/>
      <c r="X1800" s="52"/>
      <c r="Y1800" s="52"/>
      <c r="Z1800" s="52"/>
      <c r="AA1800" s="52"/>
      <c r="AB1800" s="52"/>
      <c r="AC1800" s="52"/>
      <c r="AD1800" s="52"/>
      <c r="AE1800" s="52"/>
      <c r="AF1800" s="52"/>
      <c r="AG1800" s="52"/>
      <c r="AH1800" s="52"/>
      <c r="AI1800" s="52"/>
      <c r="AJ1800" s="52"/>
      <c r="AK1800" s="52"/>
      <c r="AL1800" s="52"/>
      <c r="AM1800" s="52"/>
      <c r="AN1800" s="52"/>
      <c r="AO1800" s="52"/>
      <c r="AP1800" s="52"/>
      <c r="AQ1800" s="52"/>
      <c r="AR1800" s="52"/>
      <c r="AS1800" s="52"/>
      <c r="AT1800" s="52"/>
      <c r="AU1800" s="52"/>
      <c r="AV1800" s="52"/>
      <c r="AW1800" s="52"/>
    </row>
    <row r="1801" spans="15:49" x14ac:dyDescent="0.2">
      <c r="O1801" s="52"/>
      <c r="P1801" s="52"/>
      <c r="Q1801" s="52"/>
      <c r="R1801" s="52"/>
      <c r="S1801" s="52"/>
      <c r="T1801" s="52"/>
      <c r="U1801" s="52"/>
      <c r="V1801" s="52"/>
      <c r="W1801" s="52"/>
      <c r="X1801" s="52"/>
      <c r="Y1801" s="52"/>
      <c r="Z1801" s="52"/>
      <c r="AA1801" s="52"/>
      <c r="AB1801" s="52"/>
      <c r="AC1801" s="52"/>
      <c r="AD1801" s="52"/>
      <c r="AE1801" s="52"/>
      <c r="AF1801" s="52"/>
      <c r="AG1801" s="52"/>
      <c r="AH1801" s="52"/>
      <c r="AI1801" s="52"/>
      <c r="AJ1801" s="52"/>
      <c r="AK1801" s="52"/>
      <c r="AL1801" s="52"/>
      <c r="AM1801" s="52"/>
      <c r="AN1801" s="52"/>
      <c r="AO1801" s="52"/>
      <c r="AP1801" s="52"/>
      <c r="AQ1801" s="52"/>
      <c r="AR1801" s="52"/>
      <c r="AS1801" s="52"/>
      <c r="AT1801" s="52"/>
      <c r="AU1801" s="52"/>
      <c r="AV1801" s="52"/>
      <c r="AW1801" s="52"/>
    </row>
    <row r="1802" spans="15:49" x14ac:dyDescent="0.2">
      <c r="O1802" s="52"/>
      <c r="P1802" s="52"/>
      <c r="Q1802" s="52"/>
      <c r="R1802" s="52"/>
      <c r="S1802" s="52"/>
      <c r="T1802" s="52"/>
      <c r="U1802" s="52"/>
      <c r="V1802" s="52"/>
      <c r="W1802" s="52"/>
      <c r="X1802" s="52"/>
      <c r="Y1802" s="52"/>
      <c r="Z1802" s="52"/>
      <c r="AA1802" s="52"/>
      <c r="AB1802" s="52"/>
      <c r="AC1802" s="52"/>
      <c r="AD1802" s="52"/>
      <c r="AE1802" s="52"/>
      <c r="AF1802" s="52"/>
      <c r="AG1802" s="52"/>
      <c r="AH1802" s="52"/>
      <c r="AI1802" s="52"/>
      <c r="AJ1802" s="52"/>
      <c r="AK1802" s="52"/>
      <c r="AL1802" s="52"/>
      <c r="AM1802" s="52"/>
      <c r="AN1802" s="52"/>
      <c r="AO1802" s="52"/>
      <c r="AP1802" s="52"/>
      <c r="AQ1802" s="52"/>
      <c r="AR1802" s="52"/>
      <c r="AS1802" s="52"/>
      <c r="AT1802" s="52"/>
      <c r="AU1802" s="52"/>
      <c r="AV1802" s="52"/>
      <c r="AW1802" s="52"/>
    </row>
    <row r="1803" spans="15:49" x14ac:dyDescent="0.2">
      <c r="O1803" s="52"/>
      <c r="P1803" s="52"/>
      <c r="Q1803" s="52"/>
      <c r="R1803" s="52"/>
      <c r="S1803" s="52"/>
      <c r="T1803" s="52"/>
      <c r="U1803" s="52"/>
      <c r="V1803" s="52"/>
      <c r="W1803" s="52"/>
      <c r="X1803" s="52"/>
      <c r="Y1803" s="52"/>
      <c r="Z1803" s="52"/>
      <c r="AA1803" s="52"/>
      <c r="AB1803" s="52"/>
      <c r="AC1803" s="52"/>
      <c r="AD1803" s="52"/>
      <c r="AE1803" s="52"/>
      <c r="AF1803" s="52"/>
      <c r="AG1803" s="52"/>
      <c r="AH1803" s="52"/>
      <c r="AI1803" s="52"/>
      <c r="AJ1803" s="52"/>
      <c r="AK1803" s="52"/>
      <c r="AL1803" s="52"/>
      <c r="AM1803" s="52"/>
      <c r="AN1803" s="52"/>
      <c r="AO1803" s="52"/>
      <c r="AP1803" s="52"/>
      <c r="AQ1803" s="52"/>
      <c r="AR1803" s="52"/>
      <c r="AS1803" s="52"/>
      <c r="AT1803" s="52"/>
      <c r="AU1803" s="52"/>
      <c r="AV1803" s="52"/>
      <c r="AW1803" s="52"/>
    </row>
    <row r="1804" spans="15:49" x14ac:dyDescent="0.2">
      <c r="O1804" s="52"/>
      <c r="P1804" s="52"/>
      <c r="Q1804" s="52"/>
      <c r="R1804" s="52"/>
      <c r="S1804" s="52"/>
      <c r="T1804" s="52"/>
      <c r="U1804" s="52"/>
      <c r="V1804" s="52"/>
      <c r="W1804" s="52"/>
      <c r="X1804" s="52"/>
      <c r="Y1804" s="52"/>
      <c r="Z1804" s="52"/>
      <c r="AA1804" s="52"/>
      <c r="AB1804" s="52"/>
      <c r="AC1804" s="52"/>
      <c r="AD1804" s="52"/>
      <c r="AE1804" s="52"/>
      <c r="AF1804" s="52"/>
      <c r="AG1804" s="52"/>
      <c r="AH1804" s="52"/>
      <c r="AI1804" s="52"/>
      <c r="AJ1804" s="52"/>
      <c r="AK1804" s="52"/>
      <c r="AL1804" s="52"/>
      <c r="AM1804" s="52"/>
      <c r="AN1804" s="52"/>
      <c r="AO1804" s="52"/>
      <c r="AP1804" s="52"/>
      <c r="AQ1804" s="52"/>
      <c r="AR1804" s="52"/>
      <c r="AS1804" s="52"/>
      <c r="AT1804" s="52"/>
      <c r="AU1804" s="52"/>
      <c r="AV1804" s="52"/>
      <c r="AW1804" s="52"/>
    </row>
    <row r="1805" spans="15:49" x14ac:dyDescent="0.2">
      <c r="O1805" s="52"/>
      <c r="P1805" s="52"/>
      <c r="Q1805" s="52"/>
      <c r="R1805" s="52"/>
      <c r="S1805" s="52"/>
      <c r="T1805" s="52"/>
      <c r="U1805" s="52"/>
      <c r="V1805" s="52"/>
      <c r="W1805" s="52"/>
      <c r="X1805" s="52"/>
      <c r="Y1805" s="52"/>
      <c r="Z1805" s="52"/>
      <c r="AA1805" s="52"/>
      <c r="AB1805" s="52"/>
      <c r="AC1805" s="52"/>
      <c r="AD1805" s="52"/>
      <c r="AE1805" s="52"/>
      <c r="AF1805" s="52"/>
      <c r="AG1805" s="52"/>
      <c r="AH1805" s="52"/>
      <c r="AI1805" s="52"/>
      <c r="AJ1805" s="52"/>
      <c r="AK1805" s="52"/>
      <c r="AL1805" s="52"/>
      <c r="AM1805" s="52"/>
      <c r="AN1805" s="52"/>
      <c r="AO1805" s="52"/>
      <c r="AP1805" s="52"/>
      <c r="AQ1805" s="52"/>
      <c r="AR1805" s="52"/>
      <c r="AS1805" s="52"/>
      <c r="AT1805" s="52"/>
      <c r="AU1805" s="52"/>
      <c r="AV1805" s="52"/>
      <c r="AW1805" s="52"/>
    </row>
    <row r="1806" spans="15:49" x14ac:dyDescent="0.2">
      <c r="O1806" s="52"/>
      <c r="P1806" s="52"/>
      <c r="Q1806" s="52"/>
      <c r="R1806" s="52"/>
      <c r="S1806" s="52"/>
      <c r="T1806" s="52"/>
      <c r="U1806" s="52"/>
      <c r="V1806" s="52"/>
      <c r="W1806" s="52"/>
      <c r="X1806" s="52"/>
      <c r="Y1806" s="52"/>
      <c r="Z1806" s="52"/>
      <c r="AA1806" s="52"/>
      <c r="AB1806" s="52"/>
      <c r="AC1806" s="52"/>
      <c r="AD1806" s="52"/>
      <c r="AE1806" s="52"/>
      <c r="AF1806" s="52"/>
      <c r="AG1806" s="52"/>
      <c r="AH1806" s="52"/>
      <c r="AI1806" s="52"/>
      <c r="AJ1806" s="52"/>
      <c r="AK1806" s="52"/>
      <c r="AL1806" s="52"/>
      <c r="AM1806" s="52"/>
      <c r="AN1806" s="52"/>
      <c r="AO1806" s="52"/>
      <c r="AP1806" s="52"/>
      <c r="AQ1806" s="52"/>
      <c r="AR1806" s="52"/>
      <c r="AS1806" s="52"/>
      <c r="AT1806" s="52"/>
      <c r="AU1806" s="52"/>
      <c r="AV1806" s="52"/>
      <c r="AW1806" s="52"/>
    </row>
    <row r="1807" spans="15:49" x14ac:dyDescent="0.2">
      <c r="O1807" s="52"/>
      <c r="P1807" s="52"/>
      <c r="Q1807" s="52"/>
      <c r="R1807" s="52"/>
      <c r="S1807" s="52"/>
      <c r="T1807" s="52"/>
      <c r="U1807" s="52"/>
      <c r="V1807" s="52"/>
      <c r="W1807" s="52"/>
      <c r="X1807" s="52"/>
      <c r="Y1807" s="52"/>
      <c r="Z1807" s="52"/>
      <c r="AA1807" s="52"/>
      <c r="AB1807" s="52"/>
      <c r="AC1807" s="52"/>
      <c r="AD1807" s="52"/>
      <c r="AE1807" s="52"/>
      <c r="AF1807" s="52"/>
      <c r="AG1807" s="52"/>
      <c r="AH1807" s="52"/>
      <c r="AI1807" s="52"/>
      <c r="AJ1807" s="52"/>
      <c r="AK1807" s="52"/>
      <c r="AL1807" s="52"/>
      <c r="AM1807" s="52"/>
      <c r="AN1807" s="52"/>
      <c r="AO1807" s="52"/>
      <c r="AP1807" s="52"/>
      <c r="AQ1807" s="52"/>
      <c r="AR1807" s="52"/>
      <c r="AS1807" s="52"/>
      <c r="AT1807" s="52"/>
      <c r="AU1807" s="52"/>
      <c r="AV1807" s="52"/>
      <c r="AW1807" s="52"/>
    </row>
    <row r="1808" spans="15:49" x14ac:dyDescent="0.2">
      <c r="O1808" s="52"/>
      <c r="P1808" s="52"/>
      <c r="Q1808" s="52"/>
      <c r="R1808" s="52"/>
      <c r="S1808" s="52"/>
      <c r="T1808" s="52"/>
      <c r="U1808" s="52"/>
      <c r="V1808" s="52"/>
      <c r="W1808" s="52"/>
      <c r="X1808" s="52"/>
      <c r="Y1808" s="52"/>
      <c r="Z1808" s="52"/>
      <c r="AA1808" s="52"/>
      <c r="AB1808" s="52"/>
      <c r="AC1808" s="52"/>
      <c r="AD1808" s="52"/>
      <c r="AE1808" s="52"/>
      <c r="AF1808" s="52"/>
      <c r="AG1808" s="52"/>
      <c r="AH1808" s="52"/>
      <c r="AI1808" s="52"/>
      <c r="AJ1808" s="52"/>
      <c r="AK1808" s="52"/>
      <c r="AL1808" s="52"/>
      <c r="AM1808" s="52"/>
      <c r="AN1808" s="52"/>
      <c r="AO1808" s="52"/>
      <c r="AP1808" s="52"/>
      <c r="AQ1808" s="52"/>
      <c r="AR1808" s="52"/>
      <c r="AS1808" s="52"/>
      <c r="AT1808" s="52"/>
      <c r="AU1808" s="52"/>
      <c r="AV1808" s="52"/>
      <c r="AW1808" s="52"/>
    </row>
    <row r="1809" spans="15:49" x14ac:dyDescent="0.2">
      <c r="O1809" s="52"/>
      <c r="P1809" s="52"/>
      <c r="Q1809" s="52"/>
      <c r="R1809" s="52"/>
      <c r="S1809" s="52"/>
      <c r="T1809" s="52"/>
      <c r="U1809" s="52"/>
      <c r="V1809" s="52"/>
      <c r="W1809" s="52"/>
      <c r="X1809" s="52"/>
      <c r="Y1809" s="52"/>
      <c r="Z1809" s="52"/>
      <c r="AA1809" s="52"/>
      <c r="AB1809" s="52"/>
      <c r="AC1809" s="52"/>
      <c r="AD1809" s="52"/>
      <c r="AE1809" s="52"/>
      <c r="AF1809" s="52"/>
      <c r="AG1809" s="52"/>
      <c r="AH1809" s="52"/>
      <c r="AI1809" s="52"/>
      <c r="AJ1809" s="52"/>
      <c r="AK1809" s="52"/>
      <c r="AL1809" s="52"/>
      <c r="AM1809" s="52"/>
      <c r="AN1809" s="52"/>
      <c r="AO1809" s="52"/>
      <c r="AP1809" s="52"/>
      <c r="AQ1809" s="52"/>
      <c r="AR1809" s="52"/>
      <c r="AS1809" s="52"/>
      <c r="AT1809" s="52"/>
      <c r="AU1809" s="52"/>
      <c r="AV1809" s="52"/>
      <c r="AW1809" s="52"/>
    </row>
    <row r="1810" spans="15:49" x14ac:dyDescent="0.2">
      <c r="O1810" s="52"/>
      <c r="P1810" s="52"/>
      <c r="Q1810" s="52"/>
      <c r="R1810" s="52"/>
      <c r="S1810" s="52"/>
      <c r="T1810" s="52"/>
      <c r="U1810" s="52"/>
      <c r="V1810" s="52"/>
      <c r="W1810" s="52"/>
      <c r="X1810" s="52"/>
      <c r="Y1810" s="52"/>
      <c r="Z1810" s="52"/>
      <c r="AA1810" s="52"/>
      <c r="AB1810" s="52"/>
      <c r="AC1810" s="52"/>
      <c r="AD1810" s="52"/>
      <c r="AE1810" s="52"/>
      <c r="AF1810" s="52"/>
      <c r="AG1810" s="52"/>
      <c r="AH1810" s="52"/>
      <c r="AI1810" s="52"/>
      <c r="AJ1810" s="52"/>
      <c r="AK1810" s="52"/>
      <c r="AL1810" s="52"/>
      <c r="AM1810" s="52"/>
      <c r="AN1810" s="52"/>
      <c r="AO1810" s="52"/>
      <c r="AP1810" s="52"/>
      <c r="AQ1810" s="52"/>
      <c r="AR1810" s="52"/>
      <c r="AS1810" s="52"/>
      <c r="AT1810" s="52"/>
      <c r="AU1810" s="52"/>
      <c r="AV1810" s="52"/>
      <c r="AW1810" s="52"/>
    </row>
    <row r="1811" spans="15:49" x14ac:dyDescent="0.2">
      <c r="O1811" s="52"/>
      <c r="P1811" s="52"/>
      <c r="Q1811" s="52"/>
      <c r="R1811" s="52"/>
      <c r="S1811" s="52"/>
      <c r="T1811" s="52"/>
      <c r="U1811" s="52"/>
      <c r="V1811" s="52"/>
      <c r="W1811" s="52"/>
      <c r="X1811" s="52"/>
      <c r="Y1811" s="52"/>
      <c r="Z1811" s="52"/>
      <c r="AA1811" s="52"/>
      <c r="AB1811" s="52"/>
      <c r="AC1811" s="52"/>
      <c r="AD1811" s="52"/>
      <c r="AE1811" s="52"/>
      <c r="AF1811" s="52"/>
      <c r="AG1811" s="52"/>
      <c r="AH1811" s="52"/>
      <c r="AI1811" s="52"/>
      <c r="AJ1811" s="52"/>
      <c r="AK1811" s="52"/>
      <c r="AL1811" s="52"/>
      <c r="AM1811" s="52"/>
      <c r="AN1811" s="52"/>
      <c r="AO1811" s="52"/>
      <c r="AP1811" s="52"/>
      <c r="AQ1811" s="52"/>
      <c r="AR1811" s="52"/>
      <c r="AS1811" s="52"/>
      <c r="AT1811" s="52"/>
      <c r="AU1811" s="52"/>
      <c r="AV1811" s="52"/>
      <c r="AW1811" s="52"/>
    </row>
    <row r="1812" spans="15:49" x14ac:dyDescent="0.2">
      <c r="O1812" s="52"/>
      <c r="P1812" s="52"/>
      <c r="Q1812" s="52"/>
      <c r="R1812" s="52"/>
      <c r="S1812" s="52"/>
      <c r="T1812" s="52"/>
      <c r="U1812" s="52"/>
      <c r="V1812" s="52"/>
      <c r="W1812" s="52"/>
      <c r="X1812" s="52"/>
      <c r="Y1812" s="52"/>
      <c r="Z1812" s="52"/>
      <c r="AA1812" s="52"/>
      <c r="AB1812" s="52"/>
      <c r="AC1812" s="52"/>
      <c r="AD1812" s="52"/>
      <c r="AE1812" s="52"/>
      <c r="AF1812" s="52"/>
      <c r="AG1812" s="52"/>
      <c r="AH1812" s="52"/>
      <c r="AI1812" s="52"/>
      <c r="AJ1812" s="52"/>
      <c r="AK1812" s="52"/>
      <c r="AL1812" s="52"/>
      <c r="AM1812" s="52"/>
      <c r="AN1812" s="52"/>
      <c r="AO1812" s="52"/>
      <c r="AP1812" s="52"/>
      <c r="AQ1812" s="52"/>
      <c r="AR1812" s="52"/>
      <c r="AS1812" s="52"/>
      <c r="AT1812" s="52"/>
      <c r="AU1812" s="52"/>
      <c r="AV1812" s="52"/>
      <c r="AW1812" s="52"/>
    </row>
    <row r="1813" spans="15:49" x14ac:dyDescent="0.2">
      <c r="O1813" s="52"/>
      <c r="P1813" s="52"/>
      <c r="Q1813" s="52"/>
      <c r="R1813" s="52"/>
      <c r="S1813" s="52"/>
      <c r="T1813" s="52"/>
      <c r="U1813" s="52"/>
      <c r="V1813" s="52"/>
      <c r="W1813" s="52"/>
      <c r="X1813" s="52"/>
      <c r="Y1813" s="52"/>
      <c r="Z1813" s="52"/>
      <c r="AA1813" s="52"/>
      <c r="AB1813" s="52"/>
      <c r="AC1813" s="52"/>
      <c r="AD1813" s="52"/>
      <c r="AE1813" s="52"/>
      <c r="AF1813" s="52"/>
      <c r="AG1813" s="52"/>
      <c r="AH1813" s="52"/>
      <c r="AI1813" s="52"/>
      <c r="AJ1813" s="52"/>
      <c r="AK1813" s="52"/>
      <c r="AL1813" s="52"/>
      <c r="AM1813" s="52"/>
      <c r="AN1813" s="52"/>
      <c r="AO1813" s="52"/>
      <c r="AP1813" s="52"/>
      <c r="AQ1813" s="52"/>
      <c r="AR1813" s="52"/>
      <c r="AS1813" s="52"/>
      <c r="AT1813" s="52"/>
      <c r="AU1813" s="52"/>
      <c r="AV1813" s="52"/>
      <c r="AW1813" s="52"/>
    </row>
    <row r="1814" spans="15:49" x14ac:dyDescent="0.2">
      <c r="O1814" s="52"/>
      <c r="P1814" s="52"/>
      <c r="Q1814" s="52"/>
      <c r="R1814" s="52"/>
      <c r="S1814" s="52"/>
      <c r="T1814" s="52"/>
      <c r="U1814" s="52"/>
      <c r="V1814" s="52"/>
      <c r="W1814" s="52"/>
      <c r="X1814" s="52"/>
      <c r="Y1814" s="52"/>
      <c r="Z1814" s="52"/>
      <c r="AA1814" s="52"/>
      <c r="AB1814" s="52"/>
      <c r="AC1814" s="52"/>
      <c r="AD1814" s="52"/>
      <c r="AE1814" s="52"/>
      <c r="AF1814" s="52"/>
      <c r="AG1814" s="52"/>
      <c r="AH1814" s="52"/>
      <c r="AI1814" s="52"/>
      <c r="AJ1814" s="52"/>
      <c r="AK1814" s="52"/>
      <c r="AL1814" s="52"/>
      <c r="AM1814" s="52"/>
      <c r="AN1814" s="52"/>
      <c r="AO1814" s="52"/>
      <c r="AP1814" s="52"/>
      <c r="AQ1814" s="52"/>
      <c r="AR1814" s="52"/>
      <c r="AS1814" s="52"/>
      <c r="AT1814" s="52"/>
      <c r="AU1814" s="52"/>
      <c r="AV1814" s="52"/>
      <c r="AW1814" s="52"/>
    </row>
    <row r="1815" spans="15:49" x14ac:dyDescent="0.2">
      <c r="O1815" s="52"/>
      <c r="P1815" s="52"/>
      <c r="Q1815" s="52"/>
      <c r="R1815" s="52"/>
      <c r="S1815" s="52"/>
      <c r="T1815" s="52"/>
      <c r="U1815" s="52"/>
      <c r="V1815" s="52"/>
      <c r="W1815" s="52"/>
      <c r="X1815" s="52"/>
      <c r="Y1815" s="52"/>
      <c r="Z1815" s="52"/>
      <c r="AA1815" s="52"/>
      <c r="AB1815" s="52"/>
      <c r="AC1815" s="52"/>
      <c r="AD1815" s="52"/>
      <c r="AE1815" s="52"/>
      <c r="AF1815" s="52"/>
      <c r="AG1815" s="52"/>
      <c r="AH1815" s="52"/>
      <c r="AI1815" s="52"/>
      <c r="AJ1815" s="52"/>
      <c r="AK1815" s="52"/>
      <c r="AL1815" s="52"/>
      <c r="AM1815" s="52"/>
      <c r="AN1815" s="52"/>
      <c r="AO1815" s="52"/>
      <c r="AP1815" s="52"/>
      <c r="AQ1815" s="52"/>
      <c r="AR1815" s="52"/>
      <c r="AS1815" s="52"/>
      <c r="AT1815" s="52"/>
      <c r="AU1815" s="52"/>
      <c r="AV1815" s="52"/>
      <c r="AW1815" s="52"/>
    </row>
    <row r="1816" spans="15:49" x14ac:dyDescent="0.2">
      <c r="O1816" s="52"/>
      <c r="P1816" s="52"/>
      <c r="Q1816" s="52"/>
      <c r="R1816" s="52"/>
      <c r="S1816" s="52"/>
      <c r="T1816" s="52"/>
      <c r="U1816" s="52"/>
      <c r="V1816" s="52"/>
      <c r="W1816" s="52"/>
      <c r="X1816" s="52"/>
      <c r="Y1816" s="52"/>
      <c r="Z1816" s="52"/>
      <c r="AA1816" s="52"/>
      <c r="AB1816" s="52"/>
      <c r="AC1816" s="52"/>
      <c r="AD1816" s="52"/>
      <c r="AE1816" s="52"/>
      <c r="AF1816" s="52"/>
      <c r="AG1816" s="52"/>
      <c r="AH1816" s="52"/>
      <c r="AI1816" s="52"/>
      <c r="AJ1816" s="52"/>
      <c r="AK1816" s="52"/>
      <c r="AL1816" s="52"/>
      <c r="AM1816" s="52"/>
      <c r="AN1816" s="52"/>
      <c r="AO1816" s="52"/>
      <c r="AP1816" s="52"/>
      <c r="AQ1816" s="52"/>
      <c r="AR1816" s="52"/>
      <c r="AS1816" s="52"/>
      <c r="AT1816" s="52"/>
      <c r="AU1816" s="52"/>
      <c r="AV1816" s="52"/>
      <c r="AW1816" s="52"/>
    </row>
    <row r="1817" spans="15:49" x14ac:dyDescent="0.2">
      <c r="O1817" s="52"/>
      <c r="P1817" s="52"/>
      <c r="Q1817" s="52"/>
      <c r="R1817" s="52"/>
      <c r="S1817" s="52"/>
      <c r="T1817" s="52"/>
      <c r="U1817" s="52"/>
      <c r="V1817" s="52"/>
      <c r="W1817" s="52"/>
      <c r="X1817" s="52"/>
      <c r="Y1817" s="52"/>
      <c r="Z1817" s="52"/>
      <c r="AA1817" s="52"/>
      <c r="AB1817" s="52"/>
      <c r="AC1817" s="52"/>
      <c r="AD1817" s="52"/>
      <c r="AE1817" s="52"/>
      <c r="AF1817" s="52"/>
      <c r="AG1817" s="52"/>
      <c r="AH1817" s="52"/>
      <c r="AI1817" s="52"/>
      <c r="AJ1817" s="52"/>
      <c r="AK1817" s="52"/>
      <c r="AL1817" s="52"/>
      <c r="AM1817" s="52"/>
      <c r="AN1817" s="52"/>
      <c r="AO1817" s="52"/>
      <c r="AP1817" s="52"/>
      <c r="AQ1817" s="52"/>
      <c r="AR1817" s="52"/>
      <c r="AS1817" s="52"/>
      <c r="AT1817" s="52"/>
      <c r="AU1817" s="52"/>
      <c r="AV1817" s="52"/>
      <c r="AW1817" s="52"/>
    </row>
    <row r="1818" spans="15:49" x14ac:dyDescent="0.2">
      <c r="O1818" s="52"/>
      <c r="P1818" s="52"/>
      <c r="Q1818" s="52"/>
      <c r="R1818" s="52"/>
      <c r="S1818" s="52"/>
      <c r="T1818" s="52"/>
      <c r="U1818" s="52"/>
      <c r="V1818" s="52"/>
      <c r="W1818" s="52"/>
      <c r="X1818" s="52"/>
      <c r="Y1818" s="52"/>
      <c r="Z1818" s="52"/>
      <c r="AA1818" s="52"/>
      <c r="AB1818" s="52"/>
      <c r="AC1818" s="52"/>
      <c r="AD1818" s="52"/>
      <c r="AE1818" s="52"/>
      <c r="AF1818" s="52"/>
      <c r="AG1818" s="52"/>
      <c r="AH1818" s="52"/>
      <c r="AI1818" s="52"/>
      <c r="AJ1818" s="52"/>
      <c r="AK1818" s="52"/>
      <c r="AL1818" s="52"/>
      <c r="AM1818" s="52"/>
      <c r="AN1818" s="52"/>
      <c r="AO1818" s="52"/>
      <c r="AP1818" s="52"/>
      <c r="AQ1818" s="52"/>
      <c r="AR1818" s="52"/>
      <c r="AS1818" s="52"/>
      <c r="AT1818" s="52"/>
      <c r="AU1818" s="52"/>
      <c r="AV1818" s="52"/>
      <c r="AW1818" s="52"/>
    </row>
    <row r="1819" spans="15:49" x14ac:dyDescent="0.2">
      <c r="O1819" s="52"/>
      <c r="P1819" s="52"/>
      <c r="Q1819" s="52"/>
      <c r="R1819" s="52"/>
      <c r="S1819" s="52"/>
      <c r="T1819" s="52"/>
      <c r="U1819" s="52"/>
      <c r="V1819" s="52"/>
      <c r="W1819" s="52"/>
      <c r="X1819" s="52"/>
      <c r="Y1819" s="52"/>
      <c r="Z1819" s="52"/>
      <c r="AA1819" s="52"/>
      <c r="AB1819" s="52"/>
      <c r="AC1819" s="52"/>
      <c r="AD1819" s="52"/>
      <c r="AE1819" s="52"/>
      <c r="AF1819" s="52"/>
      <c r="AG1819" s="52"/>
      <c r="AH1819" s="52"/>
      <c r="AI1819" s="52"/>
      <c r="AJ1819" s="52"/>
      <c r="AK1819" s="52"/>
      <c r="AL1819" s="52"/>
      <c r="AM1819" s="52"/>
      <c r="AN1819" s="52"/>
      <c r="AO1819" s="52"/>
      <c r="AP1819" s="52"/>
      <c r="AQ1819" s="52"/>
      <c r="AR1819" s="52"/>
      <c r="AS1819" s="52"/>
      <c r="AT1819" s="52"/>
      <c r="AU1819" s="52"/>
      <c r="AV1819" s="52"/>
      <c r="AW1819" s="52"/>
    </row>
    <row r="1820" spans="15:49" x14ac:dyDescent="0.2">
      <c r="O1820" s="52"/>
      <c r="P1820" s="52"/>
      <c r="Q1820" s="52"/>
      <c r="R1820" s="52"/>
      <c r="S1820" s="52"/>
      <c r="T1820" s="52"/>
      <c r="U1820" s="52"/>
      <c r="V1820" s="52"/>
      <c r="W1820" s="52"/>
      <c r="X1820" s="52"/>
      <c r="Y1820" s="52"/>
      <c r="Z1820" s="52"/>
      <c r="AA1820" s="52"/>
      <c r="AB1820" s="52"/>
      <c r="AC1820" s="52"/>
      <c r="AD1820" s="52"/>
      <c r="AE1820" s="52"/>
      <c r="AF1820" s="52"/>
      <c r="AG1820" s="52"/>
      <c r="AH1820" s="52"/>
      <c r="AI1820" s="52"/>
      <c r="AJ1820" s="52"/>
      <c r="AK1820" s="52"/>
      <c r="AL1820" s="52"/>
      <c r="AM1820" s="52"/>
      <c r="AN1820" s="52"/>
      <c r="AO1820" s="52"/>
      <c r="AP1820" s="52"/>
      <c r="AQ1820" s="52"/>
      <c r="AR1820" s="52"/>
      <c r="AS1820" s="52"/>
      <c r="AT1820" s="52"/>
      <c r="AU1820" s="52"/>
      <c r="AV1820" s="52"/>
      <c r="AW1820" s="52"/>
    </row>
    <row r="1821" spans="15:49" x14ac:dyDescent="0.2">
      <c r="O1821" s="52"/>
      <c r="P1821" s="52"/>
      <c r="Q1821" s="52"/>
      <c r="R1821" s="52"/>
      <c r="S1821" s="52"/>
      <c r="T1821" s="52"/>
      <c r="U1821" s="52"/>
      <c r="V1821" s="52"/>
      <c r="W1821" s="52"/>
      <c r="X1821" s="52"/>
      <c r="Y1821" s="52"/>
      <c r="Z1821" s="52"/>
      <c r="AA1821" s="52"/>
      <c r="AB1821" s="52"/>
      <c r="AC1821" s="52"/>
      <c r="AD1821" s="52"/>
      <c r="AE1821" s="52"/>
      <c r="AF1821" s="52"/>
      <c r="AG1821" s="52"/>
      <c r="AH1821" s="52"/>
      <c r="AI1821" s="52"/>
      <c r="AJ1821" s="52"/>
      <c r="AK1821" s="52"/>
      <c r="AL1821" s="52"/>
      <c r="AM1821" s="52"/>
      <c r="AN1821" s="52"/>
      <c r="AO1821" s="52"/>
      <c r="AP1821" s="52"/>
      <c r="AQ1821" s="52"/>
      <c r="AR1821" s="52"/>
      <c r="AS1821" s="52"/>
      <c r="AT1821" s="52"/>
      <c r="AU1821" s="52"/>
      <c r="AV1821" s="52"/>
      <c r="AW1821" s="52"/>
    </row>
    <row r="1822" spans="15:49" x14ac:dyDescent="0.2">
      <c r="O1822" s="52"/>
      <c r="P1822" s="52"/>
      <c r="Q1822" s="52"/>
      <c r="R1822" s="52"/>
      <c r="S1822" s="52"/>
      <c r="T1822" s="52"/>
      <c r="U1822" s="52"/>
      <c r="V1822" s="52"/>
      <c r="W1822" s="52"/>
      <c r="X1822" s="52"/>
      <c r="Y1822" s="52"/>
      <c r="Z1822" s="52"/>
      <c r="AA1822" s="52"/>
      <c r="AB1822" s="52"/>
      <c r="AC1822" s="52"/>
      <c r="AD1822" s="52"/>
      <c r="AE1822" s="52"/>
      <c r="AF1822" s="52"/>
      <c r="AG1822" s="52"/>
      <c r="AH1822" s="52"/>
      <c r="AI1822" s="52"/>
      <c r="AJ1822" s="52"/>
      <c r="AK1822" s="52"/>
      <c r="AL1822" s="52"/>
      <c r="AM1822" s="52"/>
      <c r="AN1822" s="52"/>
      <c r="AO1822" s="52"/>
      <c r="AP1822" s="52"/>
      <c r="AQ1822" s="52"/>
      <c r="AR1822" s="52"/>
      <c r="AS1822" s="52"/>
      <c r="AT1822" s="52"/>
      <c r="AU1822" s="52"/>
      <c r="AV1822" s="52"/>
      <c r="AW1822" s="52"/>
    </row>
    <row r="1823" spans="15:49" x14ac:dyDescent="0.2">
      <c r="O1823" s="52"/>
      <c r="P1823" s="52"/>
      <c r="Q1823" s="52"/>
      <c r="R1823" s="52"/>
      <c r="S1823" s="52"/>
      <c r="T1823" s="52"/>
      <c r="U1823" s="52"/>
      <c r="V1823" s="52"/>
      <c r="W1823" s="52"/>
      <c r="X1823" s="52"/>
      <c r="Y1823" s="52"/>
      <c r="Z1823" s="52"/>
      <c r="AA1823" s="52"/>
      <c r="AB1823" s="52"/>
      <c r="AC1823" s="52"/>
      <c r="AD1823" s="52"/>
      <c r="AE1823" s="52"/>
      <c r="AF1823" s="52"/>
      <c r="AG1823" s="52"/>
      <c r="AH1823" s="52"/>
      <c r="AI1823" s="52"/>
      <c r="AJ1823" s="52"/>
      <c r="AK1823" s="52"/>
      <c r="AL1823" s="52"/>
      <c r="AM1823" s="52"/>
      <c r="AN1823" s="52"/>
      <c r="AO1823" s="52"/>
      <c r="AP1823" s="52"/>
      <c r="AQ1823" s="52"/>
      <c r="AR1823" s="52"/>
      <c r="AS1823" s="52"/>
      <c r="AT1823" s="52"/>
      <c r="AU1823" s="52"/>
      <c r="AV1823" s="52"/>
      <c r="AW1823" s="52"/>
    </row>
    <row r="1824" spans="15:49" x14ac:dyDescent="0.2">
      <c r="O1824" s="52"/>
      <c r="P1824" s="52"/>
      <c r="Q1824" s="52"/>
      <c r="R1824" s="52"/>
      <c r="S1824" s="52"/>
      <c r="T1824" s="52"/>
      <c r="U1824" s="52"/>
      <c r="V1824" s="52"/>
      <c r="W1824" s="52"/>
      <c r="X1824" s="52"/>
      <c r="Y1824" s="52"/>
      <c r="Z1824" s="52"/>
      <c r="AA1824" s="52"/>
      <c r="AB1824" s="52"/>
      <c r="AC1824" s="52"/>
      <c r="AD1824" s="52"/>
      <c r="AE1824" s="52"/>
      <c r="AF1824" s="52"/>
      <c r="AG1824" s="52"/>
      <c r="AH1824" s="52"/>
      <c r="AI1824" s="52"/>
      <c r="AJ1824" s="52"/>
      <c r="AK1824" s="52"/>
      <c r="AL1824" s="52"/>
      <c r="AM1824" s="52"/>
      <c r="AN1824" s="52"/>
      <c r="AO1824" s="52"/>
      <c r="AP1824" s="52"/>
      <c r="AQ1824" s="52"/>
      <c r="AR1824" s="52"/>
      <c r="AS1824" s="52"/>
      <c r="AT1824" s="52"/>
      <c r="AU1824" s="52"/>
      <c r="AV1824" s="52"/>
      <c r="AW1824" s="52"/>
    </row>
    <row r="1825" spans="15:49" x14ac:dyDescent="0.2">
      <c r="O1825" s="52"/>
      <c r="P1825" s="52"/>
      <c r="Q1825" s="52"/>
      <c r="R1825" s="52"/>
      <c r="S1825" s="52"/>
      <c r="T1825" s="52"/>
      <c r="U1825" s="52"/>
      <c r="V1825" s="52"/>
      <c r="W1825" s="52"/>
      <c r="X1825" s="52"/>
      <c r="Y1825" s="52"/>
      <c r="Z1825" s="52"/>
      <c r="AA1825" s="52"/>
      <c r="AB1825" s="52"/>
      <c r="AC1825" s="52"/>
      <c r="AD1825" s="52"/>
      <c r="AE1825" s="52"/>
      <c r="AF1825" s="52"/>
      <c r="AG1825" s="52"/>
      <c r="AH1825" s="52"/>
      <c r="AI1825" s="52"/>
      <c r="AJ1825" s="52"/>
      <c r="AK1825" s="52"/>
      <c r="AL1825" s="52"/>
      <c r="AM1825" s="52"/>
      <c r="AN1825" s="52"/>
      <c r="AO1825" s="52"/>
      <c r="AP1825" s="52"/>
      <c r="AQ1825" s="52"/>
      <c r="AR1825" s="52"/>
      <c r="AS1825" s="52"/>
      <c r="AT1825" s="52"/>
      <c r="AU1825" s="52"/>
      <c r="AV1825" s="52"/>
      <c r="AW1825" s="52"/>
    </row>
    <row r="1826" spans="15:49" x14ac:dyDescent="0.2">
      <c r="O1826" s="52"/>
      <c r="P1826" s="52"/>
      <c r="Q1826" s="52"/>
      <c r="R1826" s="52"/>
      <c r="S1826" s="52"/>
      <c r="T1826" s="52"/>
      <c r="U1826" s="52"/>
      <c r="V1826" s="52"/>
      <c r="W1826" s="52"/>
      <c r="X1826" s="52"/>
      <c r="Y1826" s="52"/>
      <c r="Z1826" s="52"/>
      <c r="AA1826" s="52"/>
      <c r="AB1826" s="52"/>
      <c r="AC1826" s="52"/>
      <c r="AD1826" s="52"/>
      <c r="AE1826" s="52"/>
      <c r="AF1826" s="52"/>
      <c r="AG1826" s="52"/>
      <c r="AH1826" s="52"/>
      <c r="AI1826" s="52"/>
      <c r="AJ1826" s="52"/>
      <c r="AK1826" s="52"/>
      <c r="AL1826" s="52"/>
      <c r="AM1826" s="52"/>
      <c r="AN1826" s="52"/>
      <c r="AO1826" s="52"/>
      <c r="AP1826" s="52"/>
      <c r="AQ1826" s="52"/>
      <c r="AR1826" s="52"/>
      <c r="AS1826" s="52"/>
      <c r="AT1826" s="52"/>
      <c r="AU1826" s="52"/>
      <c r="AV1826" s="52"/>
      <c r="AW1826" s="52"/>
    </row>
    <row r="1827" spans="15:49" x14ac:dyDescent="0.2">
      <c r="O1827" s="52"/>
      <c r="P1827" s="52"/>
      <c r="Q1827" s="52"/>
      <c r="R1827" s="52"/>
      <c r="S1827" s="52"/>
      <c r="T1827" s="52"/>
      <c r="U1827" s="52"/>
      <c r="V1827" s="52"/>
      <c r="W1827" s="52"/>
      <c r="X1827" s="52"/>
      <c r="Y1827" s="52"/>
      <c r="Z1827" s="52"/>
      <c r="AA1827" s="52"/>
      <c r="AB1827" s="52"/>
      <c r="AC1827" s="52"/>
      <c r="AD1827" s="52"/>
      <c r="AE1827" s="52"/>
      <c r="AF1827" s="52"/>
      <c r="AG1827" s="52"/>
      <c r="AH1827" s="52"/>
      <c r="AI1827" s="52"/>
      <c r="AJ1827" s="52"/>
      <c r="AK1827" s="52"/>
      <c r="AL1827" s="52"/>
      <c r="AM1827" s="52"/>
      <c r="AN1827" s="52"/>
      <c r="AO1827" s="52"/>
      <c r="AP1827" s="52"/>
      <c r="AQ1827" s="52"/>
      <c r="AR1827" s="52"/>
      <c r="AS1827" s="52"/>
      <c r="AT1827" s="52"/>
      <c r="AU1827" s="52"/>
      <c r="AV1827" s="52"/>
      <c r="AW1827" s="52"/>
    </row>
    <row r="1828" spans="15:49" x14ac:dyDescent="0.2">
      <c r="O1828" s="52"/>
      <c r="P1828" s="52"/>
      <c r="Q1828" s="52"/>
      <c r="R1828" s="52"/>
      <c r="S1828" s="52"/>
      <c r="T1828" s="52"/>
      <c r="U1828" s="52"/>
      <c r="V1828" s="52"/>
      <c r="W1828" s="52"/>
      <c r="X1828" s="52"/>
      <c r="Y1828" s="52"/>
      <c r="Z1828" s="52"/>
      <c r="AA1828" s="52"/>
      <c r="AB1828" s="52"/>
      <c r="AC1828" s="52"/>
      <c r="AD1828" s="52"/>
      <c r="AE1828" s="52"/>
      <c r="AF1828" s="52"/>
      <c r="AG1828" s="52"/>
      <c r="AH1828" s="52"/>
      <c r="AI1828" s="52"/>
      <c r="AJ1828" s="52"/>
      <c r="AK1828" s="52"/>
      <c r="AL1828" s="52"/>
      <c r="AM1828" s="52"/>
      <c r="AN1828" s="52"/>
      <c r="AO1828" s="52"/>
      <c r="AP1828" s="52"/>
      <c r="AQ1828" s="52"/>
      <c r="AR1828" s="52"/>
      <c r="AS1828" s="52"/>
      <c r="AT1828" s="52"/>
      <c r="AU1828" s="52"/>
      <c r="AV1828" s="52"/>
      <c r="AW1828" s="52"/>
    </row>
    <row r="1829" spans="15:49" x14ac:dyDescent="0.2">
      <c r="O1829" s="52"/>
      <c r="P1829" s="52"/>
      <c r="Q1829" s="52"/>
      <c r="R1829" s="52"/>
      <c r="S1829" s="52"/>
      <c r="T1829" s="52"/>
      <c r="U1829" s="52"/>
      <c r="V1829" s="52"/>
      <c r="W1829" s="52"/>
      <c r="X1829" s="52"/>
      <c r="Y1829" s="52"/>
      <c r="Z1829" s="52"/>
      <c r="AA1829" s="52"/>
      <c r="AB1829" s="52"/>
      <c r="AC1829" s="52"/>
      <c r="AD1829" s="52"/>
      <c r="AE1829" s="52"/>
      <c r="AF1829" s="52"/>
      <c r="AG1829" s="52"/>
      <c r="AH1829" s="52"/>
      <c r="AI1829" s="52"/>
      <c r="AJ1829" s="52"/>
      <c r="AK1829" s="52"/>
      <c r="AL1829" s="52"/>
      <c r="AM1829" s="52"/>
      <c r="AN1829" s="52"/>
      <c r="AO1829" s="52"/>
      <c r="AP1829" s="52"/>
      <c r="AQ1829" s="52"/>
      <c r="AR1829" s="52"/>
      <c r="AS1829" s="52"/>
      <c r="AT1829" s="52"/>
      <c r="AU1829" s="52"/>
      <c r="AV1829" s="52"/>
      <c r="AW1829" s="52"/>
    </row>
    <row r="1830" spans="15:49" x14ac:dyDescent="0.2">
      <c r="O1830" s="52"/>
      <c r="P1830" s="52"/>
      <c r="Q1830" s="52"/>
      <c r="R1830" s="52"/>
      <c r="S1830" s="52"/>
      <c r="T1830" s="52"/>
      <c r="U1830" s="52"/>
      <c r="V1830" s="52"/>
      <c r="W1830" s="52"/>
      <c r="X1830" s="52"/>
      <c r="Y1830" s="52"/>
      <c r="Z1830" s="52"/>
      <c r="AA1830" s="52"/>
      <c r="AB1830" s="52"/>
      <c r="AC1830" s="52"/>
      <c r="AD1830" s="52"/>
      <c r="AE1830" s="52"/>
      <c r="AF1830" s="52"/>
      <c r="AG1830" s="52"/>
      <c r="AH1830" s="52"/>
      <c r="AI1830" s="52"/>
      <c r="AJ1830" s="52"/>
      <c r="AK1830" s="52"/>
      <c r="AL1830" s="52"/>
      <c r="AM1830" s="52"/>
      <c r="AN1830" s="52"/>
      <c r="AO1830" s="52"/>
      <c r="AP1830" s="52"/>
      <c r="AQ1830" s="52"/>
      <c r="AR1830" s="52"/>
      <c r="AS1830" s="52"/>
      <c r="AT1830" s="52"/>
      <c r="AU1830" s="52"/>
      <c r="AV1830" s="52"/>
      <c r="AW1830" s="52"/>
    </row>
    <row r="1831" spans="15:49" x14ac:dyDescent="0.2">
      <c r="O1831" s="52"/>
      <c r="P1831" s="52"/>
      <c r="Q1831" s="52"/>
      <c r="R1831" s="52"/>
      <c r="S1831" s="52"/>
      <c r="T1831" s="52"/>
      <c r="U1831" s="52"/>
      <c r="V1831" s="52"/>
      <c r="W1831" s="52"/>
      <c r="X1831" s="52"/>
      <c r="Y1831" s="52"/>
      <c r="Z1831" s="52"/>
      <c r="AA1831" s="52"/>
      <c r="AB1831" s="52"/>
      <c r="AC1831" s="52"/>
      <c r="AD1831" s="52"/>
      <c r="AE1831" s="52"/>
      <c r="AF1831" s="52"/>
      <c r="AG1831" s="52"/>
      <c r="AH1831" s="52"/>
      <c r="AI1831" s="52"/>
      <c r="AJ1831" s="52"/>
      <c r="AK1831" s="52"/>
      <c r="AL1831" s="52"/>
      <c r="AM1831" s="52"/>
      <c r="AN1831" s="52"/>
      <c r="AO1831" s="52"/>
      <c r="AP1831" s="52"/>
      <c r="AQ1831" s="52"/>
      <c r="AR1831" s="52"/>
      <c r="AS1831" s="52"/>
      <c r="AT1831" s="52"/>
      <c r="AU1831" s="52"/>
      <c r="AV1831" s="52"/>
      <c r="AW1831" s="52"/>
    </row>
    <row r="1832" spans="15:49" x14ac:dyDescent="0.2">
      <c r="O1832" s="52"/>
      <c r="P1832" s="52"/>
      <c r="Q1832" s="52"/>
      <c r="R1832" s="52"/>
      <c r="S1832" s="52"/>
      <c r="T1832" s="52"/>
      <c r="U1832" s="52"/>
      <c r="V1832" s="52"/>
      <c r="W1832" s="52"/>
      <c r="X1832" s="52"/>
      <c r="Y1832" s="52"/>
      <c r="Z1832" s="52"/>
      <c r="AA1832" s="52"/>
      <c r="AB1832" s="52"/>
      <c r="AC1832" s="52"/>
      <c r="AD1832" s="52"/>
      <c r="AE1832" s="52"/>
      <c r="AF1832" s="52"/>
      <c r="AG1832" s="52"/>
      <c r="AH1832" s="52"/>
      <c r="AI1832" s="52"/>
      <c r="AJ1832" s="52"/>
      <c r="AK1832" s="52"/>
      <c r="AL1832" s="52"/>
      <c r="AM1832" s="52"/>
      <c r="AN1832" s="52"/>
      <c r="AO1832" s="52"/>
      <c r="AP1832" s="52"/>
      <c r="AQ1832" s="52"/>
      <c r="AR1832" s="52"/>
      <c r="AS1832" s="52"/>
      <c r="AT1832" s="52"/>
      <c r="AU1832" s="52"/>
      <c r="AV1832" s="52"/>
      <c r="AW1832" s="52"/>
    </row>
    <row r="1833" spans="15:49" x14ac:dyDescent="0.2">
      <c r="O1833" s="52"/>
      <c r="P1833" s="52"/>
      <c r="Q1833" s="52"/>
      <c r="R1833" s="52"/>
      <c r="S1833" s="52"/>
      <c r="T1833" s="52"/>
      <c r="U1833" s="52"/>
      <c r="V1833" s="52"/>
      <c r="W1833" s="52"/>
      <c r="X1833" s="52"/>
      <c r="Y1833" s="52"/>
      <c r="Z1833" s="52"/>
      <c r="AA1833" s="52"/>
      <c r="AB1833" s="52"/>
      <c r="AC1833" s="52"/>
      <c r="AD1833" s="52"/>
      <c r="AE1833" s="52"/>
      <c r="AF1833" s="52"/>
      <c r="AG1833" s="52"/>
      <c r="AH1833" s="52"/>
      <c r="AI1833" s="52"/>
      <c r="AJ1833" s="52"/>
      <c r="AK1833" s="52"/>
      <c r="AL1833" s="52"/>
      <c r="AM1833" s="52"/>
      <c r="AN1833" s="52"/>
      <c r="AO1833" s="52"/>
      <c r="AP1833" s="52"/>
      <c r="AQ1833" s="52"/>
      <c r="AR1833" s="52"/>
      <c r="AS1833" s="52"/>
      <c r="AT1833" s="52"/>
      <c r="AU1833" s="52"/>
      <c r="AV1833" s="52"/>
      <c r="AW1833" s="52"/>
    </row>
    <row r="1834" spans="15:49" x14ac:dyDescent="0.2">
      <c r="O1834" s="52"/>
      <c r="P1834" s="52"/>
      <c r="Q1834" s="52"/>
      <c r="R1834" s="52"/>
      <c r="S1834" s="52"/>
      <c r="T1834" s="52"/>
      <c r="U1834" s="52"/>
      <c r="V1834" s="52"/>
      <c r="W1834" s="52"/>
      <c r="X1834" s="52"/>
      <c r="Y1834" s="52"/>
      <c r="Z1834" s="52"/>
      <c r="AA1834" s="52"/>
      <c r="AB1834" s="52"/>
      <c r="AC1834" s="52"/>
      <c r="AD1834" s="52"/>
      <c r="AE1834" s="52"/>
      <c r="AF1834" s="52"/>
      <c r="AG1834" s="52"/>
      <c r="AH1834" s="52"/>
      <c r="AI1834" s="52"/>
      <c r="AJ1834" s="52"/>
      <c r="AK1834" s="52"/>
      <c r="AL1834" s="52"/>
      <c r="AM1834" s="52"/>
      <c r="AN1834" s="52"/>
      <c r="AO1834" s="52"/>
      <c r="AP1834" s="52"/>
      <c r="AQ1834" s="52"/>
      <c r="AR1834" s="52"/>
      <c r="AS1834" s="52"/>
      <c r="AT1834" s="52"/>
      <c r="AU1834" s="52"/>
      <c r="AV1834" s="52"/>
      <c r="AW1834" s="52"/>
    </row>
    <row r="1835" spans="15:49" x14ac:dyDescent="0.2">
      <c r="O1835" s="52"/>
      <c r="P1835" s="52"/>
      <c r="Q1835" s="52"/>
      <c r="R1835" s="52"/>
      <c r="S1835" s="52"/>
      <c r="T1835" s="52"/>
      <c r="U1835" s="52"/>
      <c r="V1835" s="52"/>
      <c r="W1835" s="52"/>
      <c r="X1835" s="52"/>
      <c r="Y1835" s="52"/>
      <c r="Z1835" s="52"/>
      <c r="AA1835" s="52"/>
      <c r="AB1835" s="52"/>
      <c r="AC1835" s="52"/>
      <c r="AD1835" s="52"/>
      <c r="AE1835" s="52"/>
      <c r="AF1835" s="52"/>
      <c r="AG1835" s="52"/>
      <c r="AH1835" s="52"/>
      <c r="AI1835" s="52"/>
      <c r="AJ1835" s="52"/>
      <c r="AK1835" s="52"/>
      <c r="AL1835" s="52"/>
      <c r="AM1835" s="52"/>
      <c r="AN1835" s="52"/>
      <c r="AO1835" s="52"/>
      <c r="AP1835" s="52"/>
      <c r="AQ1835" s="52"/>
      <c r="AR1835" s="52"/>
      <c r="AS1835" s="52"/>
      <c r="AT1835" s="52"/>
      <c r="AU1835" s="52"/>
      <c r="AV1835" s="52"/>
      <c r="AW1835" s="52"/>
    </row>
    <row r="1836" spans="15:49" x14ac:dyDescent="0.2">
      <c r="O1836" s="52"/>
      <c r="P1836" s="52"/>
      <c r="Q1836" s="52"/>
      <c r="R1836" s="52"/>
      <c r="S1836" s="52"/>
      <c r="T1836" s="52"/>
      <c r="U1836" s="52"/>
      <c r="V1836" s="52"/>
      <c r="W1836" s="52"/>
      <c r="X1836" s="52"/>
      <c r="Y1836" s="52"/>
      <c r="Z1836" s="52"/>
      <c r="AA1836" s="52"/>
      <c r="AB1836" s="52"/>
      <c r="AC1836" s="52"/>
      <c r="AD1836" s="52"/>
      <c r="AE1836" s="52"/>
      <c r="AF1836" s="52"/>
      <c r="AG1836" s="52"/>
      <c r="AH1836" s="52"/>
      <c r="AI1836" s="52"/>
      <c r="AJ1836" s="52"/>
      <c r="AK1836" s="52"/>
      <c r="AL1836" s="52"/>
      <c r="AM1836" s="52"/>
      <c r="AN1836" s="52"/>
      <c r="AO1836" s="52"/>
      <c r="AP1836" s="52"/>
      <c r="AQ1836" s="52"/>
      <c r="AR1836" s="52"/>
      <c r="AS1836" s="52"/>
      <c r="AT1836" s="52"/>
      <c r="AU1836" s="52"/>
      <c r="AV1836" s="52"/>
      <c r="AW1836" s="52"/>
    </row>
    <row r="1837" spans="15:49" x14ac:dyDescent="0.2">
      <c r="O1837" s="52"/>
      <c r="P1837" s="52"/>
      <c r="Q1837" s="52"/>
      <c r="R1837" s="52"/>
      <c r="S1837" s="52"/>
      <c r="T1837" s="52"/>
      <c r="U1837" s="52"/>
      <c r="V1837" s="52"/>
      <c r="W1837" s="52"/>
      <c r="X1837" s="52"/>
      <c r="Y1837" s="52"/>
      <c r="Z1837" s="52"/>
      <c r="AA1837" s="52"/>
      <c r="AB1837" s="52"/>
      <c r="AC1837" s="52"/>
      <c r="AD1837" s="52"/>
      <c r="AE1837" s="52"/>
      <c r="AF1837" s="52"/>
      <c r="AG1837" s="52"/>
      <c r="AH1837" s="52"/>
      <c r="AI1837" s="52"/>
      <c r="AJ1837" s="52"/>
      <c r="AK1837" s="52"/>
      <c r="AL1837" s="52"/>
      <c r="AM1837" s="52"/>
      <c r="AN1837" s="52"/>
      <c r="AO1837" s="52"/>
      <c r="AP1837" s="52"/>
      <c r="AQ1837" s="52"/>
      <c r="AR1837" s="52"/>
      <c r="AS1837" s="52"/>
      <c r="AT1837" s="52"/>
      <c r="AU1837" s="52"/>
      <c r="AV1837" s="52"/>
      <c r="AW1837" s="52"/>
    </row>
    <row r="1838" spans="15:49" x14ac:dyDescent="0.2">
      <c r="O1838" s="52"/>
      <c r="P1838" s="52"/>
      <c r="Q1838" s="52"/>
      <c r="R1838" s="52"/>
      <c r="S1838" s="52"/>
      <c r="T1838" s="52"/>
      <c r="U1838" s="52"/>
      <c r="V1838" s="52"/>
      <c r="W1838" s="52"/>
      <c r="X1838" s="52"/>
      <c r="Y1838" s="52"/>
      <c r="Z1838" s="52"/>
      <c r="AA1838" s="52"/>
      <c r="AB1838" s="52"/>
      <c r="AC1838" s="52"/>
      <c r="AD1838" s="52"/>
      <c r="AE1838" s="52"/>
      <c r="AF1838" s="52"/>
      <c r="AG1838" s="52"/>
      <c r="AH1838" s="52"/>
      <c r="AI1838" s="52"/>
      <c r="AJ1838" s="52"/>
      <c r="AK1838" s="52"/>
      <c r="AL1838" s="52"/>
      <c r="AM1838" s="52"/>
      <c r="AN1838" s="52"/>
      <c r="AO1838" s="52"/>
      <c r="AP1838" s="52"/>
      <c r="AQ1838" s="52"/>
      <c r="AR1838" s="52"/>
      <c r="AS1838" s="52"/>
      <c r="AT1838" s="52"/>
      <c r="AU1838" s="52"/>
      <c r="AV1838" s="52"/>
      <c r="AW1838" s="52"/>
    </row>
    <row r="1839" spans="15:49" x14ac:dyDescent="0.2">
      <c r="O1839" s="52"/>
      <c r="P1839" s="52"/>
      <c r="Q1839" s="52"/>
      <c r="R1839" s="52"/>
      <c r="S1839" s="52"/>
      <c r="T1839" s="52"/>
      <c r="U1839" s="52"/>
      <c r="V1839" s="52"/>
      <c r="W1839" s="52"/>
      <c r="X1839" s="52"/>
      <c r="Y1839" s="52"/>
      <c r="Z1839" s="52"/>
      <c r="AA1839" s="52"/>
      <c r="AB1839" s="52"/>
      <c r="AC1839" s="52"/>
      <c r="AD1839" s="52"/>
      <c r="AE1839" s="52"/>
      <c r="AF1839" s="52"/>
      <c r="AG1839" s="52"/>
      <c r="AH1839" s="52"/>
      <c r="AI1839" s="52"/>
      <c r="AJ1839" s="52"/>
      <c r="AK1839" s="52"/>
      <c r="AL1839" s="52"/>
      <c r="AM1839" s="52"/>
      <c r="AN1839" s="52"/>
      <c r="AO1839" s="52"/>
      <c r="AP1839" s="52"/>
      <c r="AQ1839" s="52"/>
      <c r="AR1839" s="52"/>
      <c r="AS1839" s="52"/>
      <c r="AT1839" s="52"/>
      <c r="AU1839" s="52"/>
      <c r="AV1839" s="52"/>
      <c r="AW1839" s="52"/>
    </row>
    <row r="1840" spans="15:49" x14ac:dyDescent="0.2">
      <c r="O1840" s="52"/>
      <c r="P1840" s="52"/>
      <c r="Q1840" s="52"/>
      <c r="R1840" s="52"/>
      <c r="S1840" s="52"/>
      <c r="T1840" s="52"/>
      <c r="U1840" s="52"/>
      <c r="V1840" s="52"/>
      <c r="W1840" s="52"/>
      <c r="X1840" s="52"/>
      <c r="Y1840" s="52"/>
      <c r="Z1840" s="52"/>
      <c r="AA1840" s="52"/>
      <c r="AB1840" s="52"/>
      <c r="AC1840" s="52"/>
      <c r="AD1840" s="52"/>
      <c r="AE1840" s="52"/>
      <c r="AF1840" s="52"/>
      <c r="AG1840" s="52"/>
      <c r="AH1840" s="52"/>
      <c r="AI1840" s="52"/>
      <c r="AJ1840" s="52"/>
      <c r="AK1840" s="52"/>
      <c r="AL1840" s="52"/>
      <c r="AM1840" s="52"/>
      <c r="AN1840" s="52"/>
      <c r="AO1840" s="52"/>
      <c r="AP1840" s="52"/>
      <c r="AQ1840" s="52"/>
      <c r="AR1840" s="52"/>
      <c r="AS1840" s="52"/>
      <c r="AT1840" s="52"/>
      <c r="AU1840" s="52"/>
      <c r="AV1840" s="52"/>
      <c r="AW1840" s="52"/>
    </row>
    <row r="1841" spans="15:49" x14ac:dyDescent="0.2">
      <c r="O1841" s="52"/>
      <c r="P1841" s="52"/>
      <c r="Q1841" s="52"/>
      <c r="R1841" s="52"/>
      <c r="S1841" s="52"/>
      <c r="T1841" s="52"/>
      <c r="U1841" s="52"/>
      <c r="V1841" s="52"/>
      <c r="W1841" s="52"/>
      <c r="X1841" s="52"/>
      <c r="Y1841" s="52"/>
      <c r="Z1841" s="52"/>
      <c r="AA1841" s="52"/>
      <c r="AB1841" s="52"/>
      <c r="AC1841" s="52"/>
      <c r="AD1841" s="52"/>
      <c r="AE1841" s="52"/>
      <c r="AF1841" s="52"/>
      <c r="AG1841" s="52"/>
      <c r="AH1841" s="52"/>
      <c r="AI1841" s="52"/>
      <c r="AJ1841" s="52"/>
      <c r="AK1841" s="52"/>
      <c r="AL1841" s="52"/>
      <c r="AM1841" s="52"/>
      <c r="AN1841" s="52"/>
      <c r="AO1841" s="52"/>
      <c r="AP1841" s="52"/>
      <c r="AQ1841" s="52"/>
      <c r="AR1841" s="52"/>
      <c r="AS1841" s="52"/>
      <c r="AT1841" s="52"/>
      <c r="AU1841" s="52"/>
      <c r="AV1841" s="52"/>
      <c r="AW1841" s="52"/>
    </row>
    <row r="1842" spans="15:49" x14ac:dyDescent="0.2">
      <c r="O1842" s="52"/>
      <c r="P1842" s="52"/>
      <c r="Q1842" s="52"/>
      <c r="R1842" s="52"/>
      <c r="S1842" s="52"/>
      <c r="T1842" s="52"/>
      <c r="U1842" s="52"/>
      <c r="V1842" s="52"/>
      <c r="W1842" s="52"/>
      <c r="X1842" s="52"/>
      <c r="Y1842" s="52"/>
      <c r="Z1842" s="52"/>
      <c r="AA1842" s="52"/>
      <c r="AB1842" s="52"/>
      <c r="AC1842" s="52"/>
      <c r="AD1842" s="52"/>
      <c r="AE1842" s="52"/>
      <c r="AF1842" s="52"/>
      <c r="AG1842" s="52"/>
      <c r="AH1842" s="52"/>
      <c r="AI1842" s="52"/>
      <c r="AJ1842" s="52"/>
      <c r="AK1842" s="52"/>
      <c r="AL1842" s="52"/>
      <c r="AM1842" s="52"/>
      <c r="AN1842" s="52"/>
      <c r="AO1842" s="52"/>
      <c r="AP1842" s="52"/>
      <c r="AQ1842" s="52"/>
      <c r="AR1842" s="52"/>
      <c r="AS1842" s="52"/>
      <c r="AT1842" s="52"/>
      <c r="AU1842" s="52"/>
      <c r="AV1842" s="52"/>
      <c r="AW1842" s="52"/>
    </row>
    <row r="1843" spans="15:49" x14ac:dyDescent="0.2">
      <c r="O1843" s="52"/>
      <c r="P1843" s="52"/>
      <c r="Q1843" s="52"/>
      <c r="R1843" s="52"/>
      <c r="S1843" s="52"/>
      <c r="T1843" s="52"/>
      <c r="U1843" s="52"/>
      <c r="V1843" s="52"/>
      <c r="W1843" s="52"/>
      <c r="X1843" s="52"/>
      <c r="Y1843" s="52"/>
      <c r="Z1843" s="52"/>
      <c r="AA1843" s="52"/>
      <c r="AB1843" s="52"/>
      <c r="AC1843" s="52"/>
      <c r="AD1843" s="52"/>
      <c r="AE1843" s="52"/>
      <c r="AF1843" s="52"/>
      <c r="AG1843" s="52"/>
      <c r="AH1843" s="52"/>
      <c r="AI1843" s="52"/>
      <c r="AJ1843" s="52"/>
      <c r="AK1843" s="52"/>
      <c r="AL1843" s="52"/>
      <c r="AM1843" s="52"/>
      <c r="AN1843" s="52"/>
      <c r="AO1843" s="52"/>
      <c r="AP1843" s="52"/>
      <c r="AQ1843" s="52"/>
      <c r="AR1843" s="52"/>
      <c r="AS1843" s="52"/>
      <c r="AT1843" s="52"/>
      <c r="AU1843" s="52"/>
      <c r="AV1843" s="52"/>
      <c r="AW1843" s="52"/>
    </row>
    <row r="1844" spans="15:49" x14ac:dyDescent="0.2">
      <c r="O1844" s="52"/>
      <c r="P1844" s="52"/>
      <c r="Q1844" s="52"/>
      <c r="R1844" s="52"/>
      <c r="S1844" s="52"/>
      <c r="T1844" s="52"/>
      <c r="U1844" s="52"/>
      <c r="V1844" s="52"/>
      <c r="W1844" s="52"/>
      <c r="X1844" s="52"/>
      <c r="Y1844" s="52"/>
      <c r="Z1844" s="52"/>
      <c r="AA1844" s="52"/>
      <c r="AB1844" s="52"/>
      <c r="AC1844" s="52"/>
      <c r="AD1844" s="52"/>
      <c r="AE1844" s="52"/>
      <c r="AF1844" s="52"/>
      <c r="AG1844" s="52"/>
      <c r="AH1844" s="52"/>
      <c r="AI1844" s="52"/>
      <c r="AJ1844" s="52"/>
      <c r="AK1844" s="52"/>
      <c r="AL1844" s="52"/>
      <c r="AM1844" s="52"/>
      <c r="AN1844" s="52"/>
      <c r="AO1844" s="52"/>
      <c r="AP1844" s="52"/>
      <c r="AQ1844" s="52"/>
      <c r="AR1844" s="52"/>
      <c r="AS1844" s="52"/>
      <c r="AT1844" s="52"/>
      <c r="AU1844" s="52"/>
      <c r="AV1844" s="52"/>
      <c r="AW1844" s="52"/>
    </row>
    <row r="1845" spans="15:49" x14ac:dyDescent="0.2">
      <c r="O1845" s="52"/>
      <c r="P1845" s="52"/>
      <c r="Q1845" s="52"/>
      <c r="R1845" s="52"/>
      <c r="S1845" s="52"/>
      <c r="T1845" s="52"/>
      <c r="U1845" s="52"/>
      <c r="V1845" s="52"/>
      <c r="W1845" s="52"/>
      <c r="X1845" s="52"/>
      <c r="Y1845" s="52"/>
      <c r="Z1845" s="52"/>
      <c r="AA1845" s="52"/>
      <c r="AB1845" s="52"/>
      <c r="AC1845" s="52"/>
      <c r="AD1845" s="52"/>
      <c r="AE1845" s="52"/>
      <c r="AF1845" s="52"/>
      <c r="AG1845" s="52"/>
      <c r="AH1845" s="52"/>
      <c r="AI1845" s="52"/>
      <c r="AJ1845" s="52"/>
      <c r="AK1845" s="52"/>
      <c r="AL1845" s="52"/>
      <c r="AM1845" s="52"/>
      <c r="AN1845" s="52"/>
      <c r="AO1845" s="52"/>
      <c r="AP1845" s="52"/>
      <c r="AQ1845" s="52"/>
      <c r="AR1845" s="52"/>
      <c r="AS1845" s="52"/>
      <c r="AT1845" s="52"/>
      <c r="AU1845" s="52"/>
      <c r="AV1845" s="52"/>
      <c r="AW1845" s="52"/>
    </row>
    <row r="1846" spans="15:49" x14ac:dyDescent="0.2">
      <c r="O1846" s="52"/>
      <c r="P1846" s="52"/>
      <c r="Q1846" s="52"/>
      <c r="R1846" s="52"/>
      <c r="S1846" s="52"/>
      <c r="T1846" s="52"/>
      <c r="U1846" s="52"/>
      <c r="V1846" s="52"/>
      <c r="W1846" s="52"/>
      <c r="X1846" s="52"/>
      <c r="Y1846" s="52"/>
      <c r="Z1846" s="52"/>
      <c r="AA1846" s="52"/>
      <c r="AB1846" s="52"/>
      <c r="AC1846" s="52"/>
      <c r="AD1846" s="52"/>
      <c r="AE1846" s="52"/>
      <c r="AF1846" s="52"/>
      <c r="AG1846" s="52"/>
      <c r="AH1846" s="52"/>
      <c r="AI1846" s="52"/>
      <c r="AJ1846" s="52"/>
      <c r="AK1846" s="52"/>
      <c r="AL1846" s="52"/>
      <c r="AM1846" s="52"/>
      <c r="AN1846" s="52"/>
      <c r="AO1846" s="52"/>
      <c r="AP1846" s="52"/>
      <c r="AQ1846" s="52"/>
      <c r="AR1846" s="52"/>
      <c r="AS1846" s="52"/>
      <c r="AT1846" s="52"/>
      <c r="AU1846" s="52"/>
      <c r="AV1846" s="52"/>
      <c r="AW1846" s="52"/>
    </row>
    <row r="1847" spans="15:49" x14ac:dyDescent="0.2">
      <c r="O1847" s="52"/>
      <c r="P1847" s="52"/>
      <c r="Q1847" s="52"/>
      <c r="R1847" s="52"/>
      <c r="S1847" s="52"/>
      <c r="T1847" s="52"/>
      <c r="U1847" s="52"/>
      <c r="V1847" s="52"/>
      <c r="W1847" s="52"/>
      <c r="X1847" s="52"/>
      <c r="Y1847" s="52"/>
      <c r="Z1847" s="52"/>
      <c r="AA1847" s="52"/>
      <c r="AB1847" s="52"/>
      <c r="AC1847" s="52"/>
      <c r="AD1847" s="52"/>
      <c r="AE1847" s="52"/>
      <c r="AF1847" s="52"/>
      <c r="AG1847" s="52"/>
      <c r="AH1847" s="52"/>
      <c r="AI1847" s="52"/>
      <c r="AJ1847" s="52"/>
      <c r="AK1847" s="52"/>
      <c r="AL1847" s="52"/>
      <c r="AM1847" s="52"/>
      <c r="AN1847" s="52"/>
      <c r="AO1847" s="52"/>
      <c r="AP1847" s="52"/>
      <c r="AQ1847" s="52"/>
      <c r="AR1847" s="52"/>
      <c r="AS1847" s="52"/>
      <c r="AT1847" s="52"/>
      <c r="AU1847" s="52"/>
      <c r="AV1847" s="52"/>
      <c r="AW1847" s="52"/>
    </row>
    <row r="1848" spans="15:49" x14ac:dyDescent="0.2">
      <c r="O1848" s="52"/>
      <c r="P1848" s="52"/>
      <c r="Q1848" s="52"/>
      <c r="R1848" s="52"/>
      <c r="S1848" s="52"/>
      <c r="T1848" s="52"/>
      <c r="U1848" s="52"/>
      <c r="V1848" s="52"/>
      <c r="W1848" s="52"/>
      <c r="X1848" s="52"/>
      <c r="Y1848" s="52"/>
      <c r="Z1848" s="52"/>
      <c r="AA1848" s="52"/>
      <c r="AB1848" s="52"/>
      <c r="AC1848" s="52"/>
      <c r="AD1848" s="52"/>
      <c r="AE1848" s="52"/>
      <c r="AF1848" s="52"/>
      <c r="AG1848" s="52"/>
      <c r="AH1848" s="52"/>
      <c r="AI1848" s="52"/>
      <c r="AJ1848" s="52"/>
      <c r="AK1848" s="52"/>
      <c r="AL1848" s="52"/>
      <c r="AM1848" s="52"/>
      <c r="AN1848" s="52"/>
      <c r="AO1848" s="52"/>
      <c r="AP1848" s="52"/>
      <c r="AQ1848" s="52"/>
      <c r="AR1848" s="52"/>
      <c r="AS1848" s="52"/>
      <c r="AT1848" s="52"/>
      <c r="AU1848" s="52"/>
      <c r="AV1848" s="52"/>
      <c r="AW1848" s="52"/>
    </row>
    <row r="1849" spans="15:49" x14ac:dyDescent="0.2">
      <c r="O1849" s="52"/>
      <c r="P1849" s="52"/>
      <c r="Q1849" s="52"/>
      <c r="R1849" s="52"/>
      <c r="S1849" s="52"/>
      <c r="T1849" s="52"/>
      <c r="U1849" s="52"/>
      <c r="V1849" s="52"/>
      <c r="W1849" s="52"/>
      <c r="X1849" s="52"/>
      <c r="Y1849" s="52"/>
      <c r="Z1849" s="52"/>
      <c r="AA1849" s="52"/>
      <c r="AB1849" s="52"/>
      <c r="AC1849" s="52"/>
      <c r="AD1849" s="52"/>
      <c r="AE1849" s="52"/>
      <c r="AF1849" s="52"/>
      <c r="AG1849" s="52"/>
      <c r="AH1849" s="52"/>
      <c r="AI1849" s="52"/>
      <c r="AJ1849" s="52"/>
      <c r="AK1849" s="52"/>
      <c r="AL1849" s="52"/>
      <c r="AM1849" s="52"/>
      <c r="AN1849" s="52"/>
      <c r="AO1849" s="52"/>
      <c r="AP1849" s="52"/>
      <c r="AQ1849" s="52"/>
      <c r="AR1849" s="52"/>
      <c r="AS1849" s="52"/>
      <c r="AT1849" s="52"/>
      <c r="AU1849" s="52"/>
      <c r="AV1849" s="52"/>
      <c r="AW1849" s="52"/>
    </row>
    <row r="1850" spans="15:49" x14ac:dyDescent="0.2">
      <c r="O1850" s="52"/>
      <c r="P1850" s="52"/>
      <c r="Q1850" s="52"/>
      <c r="R1850" s="52"/>
      <c r="S1850" s="52"/>
      <c r="T1850" s="52"/>
      <c r="U1850" s="52"/>
      <c r="V1850" s="52"/>
      <c r="W1850" s="52"/>
      <c r="X1850" s="52"/>
      <c r="Y1850" s="52"/>
      <c r="Z1850" s="52"/>
      <c r="AA1850" s="52"/>
      <c r="AB1850" s="52"/>
      <c r="AC1850" s="52"/>
      <c r="AD1850" s="52"/>
      <c r="AE1850" s="52"/>
      <c r="AF1850" s="52"/>
      <c r="AG1850" s="52"/>
      <c r="AH1850" s="52"/>
      <c r="AI1850" s="52"/>
      <c r="AJ1850" s="52"/>
      <c r="AK1850" s="52"/>
      <c r="AL1850" s="52"/>
      <c r="AM1850" s="52"/>
      <c r="AN1850" s="52"/>
      <c r="AO1850" s="52"/>
      <c r="AP1850" s="52"/>
      <c r="AQ1850" s="52"/>
      <c r="AR1850" s="52"/>
      <c r="AS1850" s="52"/>
      <c r="AT1850" s="52"/>
      <c r="AU1850" s="52"/>
      <c r="AV1850" s="52"/>
      <c r="AW1850" s="52"/>
    </row>
    <row r="1851" spans="15:49" x14ac:dyDescent="0.2">
      <c r="O1851" s="52"/>
      <c r="P1851" s="52"/>
      <c r="Q1851" s="52"/>
      <c r="R1851" s="52"/>
      <c r="S1851" s="52"/>
      <c r="T1851" s="52"/>
      <c r="U1851" s="52"/>
      <c r="V1851" s="52"/>
      <c r="W1851" s="52"/>
      <c r="X1851" s="52"/>
      <c r="Y1851" s="52"/>
      <c r="Z1851" s="52"/>
      <c r="AA1851" s="52"/>
      <c r="AB1851" s="52"/>
      <c r="AC1851" s="52"/>
      <c r="AD1851" s="52"/>
      <c r="AE1851" s="52"/>
      <c r="AF1851" s="52"/>
      <c r="AG1851" s="52"/>
      <c r="AH1851" s="52"/>
      <c r="AI1851" s="52"/>
      <c r="AJ1851" s="52"/>
      <c r="AK1851" s="52"/>
      <c r="AL1851" s="52"/>
      <c r="AM1851" s="52"/>
      <c r="AN1851" s="52"/>
      <c r="AO1851" s="52"/>
      <c r="AP1851" s="52"/>
      <c r="AQ1851" s="52"/>
      <c r="AR1851" s="52"/>
      <c r="AS1851" s="52"/>
      <c r="AT1851" s="52"/>
      <c r="AU1851" s="52"/>
      <c r="AV1851" s="52"/>
      <c r="AW1851" s="52"/>
    </row>
    <row r="1852" spans="15:49" x14ac:dyDescent="0.2">
      <c r="O1852" s="52"/>
      <c r="P1852" s="52"/>
      <c r="Q1852" s="52"/>
      <c r="R1852" s="52"/>
      <c r="S1852" s="52"/>
      <c r="T1852" s="52"/>
      <c r="U1852" s="52"/>
      <c r="V1852" s="52"/>
      <c r="W1852" s="52"/>
      <c r="X1852" s="52"/>
      <c r="Y1852" s="52"/>
      <c r="Z1852" s="52"/>
      <c r="AA1852" s="52"/>
      <c r="AB1852" s="52"/>
      <c r="AC1852" s="52"/>
      <c r="AD1852" s="52"/>
      <c r="AE1852" s="52"/>
      <c r="AF1852" s="52"/>
      <c r="AG1852" s="52"/>
      <c r="AH1852" s="52"/>
      <c r="AI1852" s="52"/>
      <c r="AJ1852" s="52"/>
      <c r="AK1852" s="52"/>
      <c r="AL1852" s="52"/>
      <c r="AM1852" s="52"/>
      <c r="AN1852" s="52"/>
      <c r="AO1852" s="52"/>
      <c r="AP1852" s="52"/>
      <c r="AQ1852" s="52"/>
      <c r="AR1852" s="52"/>
      <c r="AS1852" s="52"/>
      <c r="AT1852" s="52"/>
      <c r="AU1852" s="52"/>
      <c r="AV1852" s="52"/>
      <c r="AW1852" s="52"/>
    </row>
    <row r="1853" spans="15:49" x14ac:dyDescent="0.2">
      <c r="O1853" s="52"/>
      <c r="P1853" s="52"/>
      <c r="Q1853" s="52"/>
      <c r="R1853" s="52"/>
      <c r="S1853" s="52"/>
      <c r="T1853" s="52"/>
      <c r="U1853" s="52"/>
      <c r="V1853" s="52"/>
      <c r="W1853" s="52"/>
      <c r="X1853" s="52"/>
      <c r="Y1853" s="52"/>
      <c r="Z1853" s="52"/>
      <c r="AA1853" s="52"/>
      <c r="AB1853" s="52"/>
      <c r="AC1853" s="52"/>
      <c r="AD1853" s="52"/>
      <c r="AE1853" s="52"/>
      <c r="AF1853" s="52"/>
      <c r="AG1853" s="52"/>
      <c r="AH1853" s="52"/>
      <c r="AI1853" s="52"/>
      <c r="AJ1853" s="52"/>
      <c r="AK1853" s="52"/>
      <c r="AL1853" s="52"/>
      <c r="AM1853" s="52"/>
      <c r="AN1853" s="52"/>
      <c r="AO1853" s="52"/>
      <c r="AP1853" s="52"/>
      <c r="AQ1853" s="52"/>
      <c r="AR1853" s="52"/>
      <c r="AS1853" s="52"/>
      <c r="AT1853" s="52"/>
      <c r="AU1853" s="52"/>
      <c r="AV1853" s="52"/>
      <c r="AW1853" s="52"/>
    </row>
    <row r="1854" spans="15:49" x14ac:dyDescent="0.2">
      <c r="O1854" s="52"/>
      <c r="P1854" s="52"/>
      <c r="Q1854" s="52"/>
      <c r="R1854" s="52"/>
      <c r="S1854" s="52"/>
      <c r="T1854" s="52"/>
      <c r="U1854" s="52"/>
      <c r="V1854" s="52"/>
      <c r="W1854" s="52"/>
      <c r="X1854" s="52"/>
      <c r="Y1854" s="52"/>
      <c r="Z1854" s="52"/>
      <c r="AA1854" s="52"/>
      <c r="AB1854" s="52"/>
      <c r="AC1854" s="52"/>
      <c r="AD1854" s="52"/>
      <c r="AE1854" s="52"/>
      <c r="AF1854" s="52"/>
      <c r="AG1854" s="52"/>
      <c r="AH1854" s="52"/>
      <c r="AI1854" s="52"/>
      <c r="AJ1854" s="52"/>
      <c r="AK1854" s="52"/>
      <c r="AL1854" s="52"/>
      <c r="AM1854" s="52"/>
      <c r="AN1854" s="52"/>
      <c r="AO1854" s="52"/>
      <c r="AP1854" s="52"/>
      <c r="AQ1854" s="52"/>
      <c r="AR1854" s="52"/>
      <c r="AS1854" s="52"/>
      <c r="AT1854" s="52"/>
      <c r="AU1854" s="52"/>
      <c r="AV1854" s="52"/>
      <c r="AW1854" s="52"/>
    </row>
    <row r="1855" spans="15:49" x14ac:dyDescent="0.2">
      <c r="O1855" s="52"/>
      <c r="P1855" s="52"/>
      <c r="Q1855" s="52"/>
      <c r="R1855" s="52"/>
      <c r="S1855" s="52"/>
      <c r="T1855" s="52"/>
      <c r="U1855" s="52"/>
      <c r="V1855" s="52"/>
      <c r="W1855" s="52"/>
      <c r="X1855" s="52"/>
      <c r="Y1855" s="52"/>
      <c r="Z1855" s="52"/>
      <c r="AA1855" s="52"/>
      <c r="AB1855" s="52"/>
      <c r="AC1855" s="52"/>
      <c r="AD1855" s="52"/>
      <c r="AE1855" s="52"/>
      <c r="AF1855" s="52"/>
      <c r="AG1855" s="52"/>
      <c r="AH1855" s="52"/>
      <c r="AI1855" s="52"/>
      <c r="AJ1855" s="52"/>
      <c r="AK1855" s="52"/>
      <c r="AL1855" s="52"/>
      <c r="AM1855" s="52"/>
      <c r="AN1855" s="52"/>
      <c r="AO1855" s="52"/>
      <c r="AP1855" s="52"/>
      <c r="AQ1855" s="52"/>
      <c r="AR1855" s="52"/>
      <c r="AS1855" s="52"/>
      <c r="AT1855" s="52"/>
      <c r="AU1855" s="52"/>
      <c r="AV1855" s="52"/>
      <c r="AW1855" s="52"/>
    </row>
    <row r="1856" spans="15:49" x14ac:dyDescent="0.2">
      <c r="O1856" s="52"/>
      <c r="P1856" s="52"/>
      <c r="Q1856" s="52"/>
      <c r="R1856" s="52"/>
      <c r="S1856" s="52"/>
      <c r="T1856" s="52"/>
      <c r="U1856" s="52"/>
      <c r="V1856" s="52"/>
      <c r="W1856" s="52"/>
      <c r="X1856" s="52"/>
      <c r="Y1856" s="52"/>
      <c r="Z1856" s="52"/>
      <c r="AA1856" s="52"/>
      <c r="AB1856" s="52"/>
      <c r="AC1856" s="52"/>
      <c r="AD1856" s="52"/>
      <c r="AE1856" s="52"/>
      <c r="AF1856" s="52"/>
      <c r="AG1856" s="52"/>
      <c r="AH1856" s="52"/>
      <c r="AI1856" s="52"/>
      <c r="AJ1856" s="52"/>
      <c r="AK1856" s="52"/>
      <c r="AL1856" s="52"/>
      <c r="AM1856" s="52"/>
      <c r="AN1856" s="52"/>
      <c r="AO1856" s="52"/>
      <c r="AP1856" s="52"/>
      <c r="AQ1856" s="52"/>
      <c r="AR1856" s="52"/>
      <c r="AS1856" s="52"/>
      <c r="AT1856" s="52"/>
      <c r="AU1856" s="52"/>
      <c r="AV1856" s="52"/>
      <c r="AW1856" s="52"/>
    </row>
    <row r="1857" spans="15:49" x14ac:dyDescent="0.2">
      <c r="O1857" s="52"/>
      <c r="P1857" s="52"/>
      <c r="Q1857" s="52"/>
      <c r="R1857" s="52"/>
      <c r="S1857" s="52"/>
      <c r="T1857" s="52"/>
      <c r="U1857" s="52"/>
      <c r="V1857" s="52"/>
      <c r="W1857" s="52"/>
      <c r="X1857" s="52"/>
      <c r="Y1857" s="52"/>
      <c r="Z1857" s="52"/>
      <c r="AA1857" s="52"/>
      <c r="AB1857" s="52"/>
      <c r="AC1857" s="52"/>
      <c r="AD1857" s="52"/>
      <c r="AE1857" s="52"/>
      <c r="AF1857" s="52"/>
      <c r="AG1857" s="52"/>
      <c r="AH1857" s="52"/>
      <c r="AI1857" s="52"/>
      <c r="AJ1857" s="52"/>
      <c r="AK1857" s="52"/>
      <c r="AL1857" s="52"/>
      <c r="AM1857" s="52"/>
      <c r="AN1857" s="52"/>
      <c r="AO1857" s="52"/>
      <c r="AP1857" s="52"/>
      <c r="AQ1857" s="52"/>
      <c r="AR1857" s="52"/>
      <c r="AS1857" s="52"/>
      <c r="AT1857" s="52"/>
      <c r="AU1857" s="52"/>
      <c r="AV1857" s="52"/>
      <c r="AW1857" s="52"/>
    </row>
    <row r="1858" spans="15:49" x14ac:dyDescent="0.2">
      <c r="O1858" s="52"/>
      <c r="P1858" s="52"/>
      <c r="Q1858" s="52"/>
      <c r="R1858" s="52"/>
      <c r="S1858" s="52"/>
      <c r="T1858" s="52"/>
      <c r="U1858" s="52"/>
      <c r="V1858" s="52"/>
      <c r="W1858" s="52"/>
      <c r="X1858" s="52"/>
      <c r="Y1858" s="52"/>
      <c r="Z1858" s="52"/>
      <c r="AA1858" s="52"/>
      <c r="AB1858" s="52"/>
      <c r="AC1858" s="52"/>
      <c r="AD1858" s="52"/>
      <c r="AE1858" s="52"/>
      <c r="AF1858" s="52"/>
      <c r="AG1858" s="52"/>
      <c r="AH1858" s="52"/>
      <c r="AI1858" s="52"/>
      <c r="AJ1858" s="52"/>
      <c r="AK1858" s="52"/>
      <c r="AL1858" s="52"/>
      <c r="AM1858" s="52"/>
      <c r="AN1858" s="52"/>
      <c r="AO1858" s="52"/>
      <c r="AP1858" s="52"/>
      <c r="AQ1858" s="52"/>
      <c r="AR1858" s="52"/>
      <c r="AS1858" s="52"/>
      <c r="AT1858" s="52"/>
      <c r="AU1858" s="52"/>
      <c r="AV1858" s="52"/>
      <c r="AW1858" s="52"/>
    </row>
    <row r="1859" spans="15:49" x14ac:dyDescent="0.2">
      <c r="O1859" s="52"/>
      <c r="P1859" s="52"/>
      <c r="Q1859" s="52"/>
      <c r="R1859" s="52"/>
      <c r="S1859" s="52"/>
      <c r="T1859" s="52"/>
      <c r="U1859" s="52"/>
      <c r="V1859" s="52"/>
      <c r="W1859" s="52"/>
      <c r="X1859" s="52"/>
      <c r="Y1859" s="52"/>
      <c r="Z1859" s="52"/>
      <c r="AA1859" s="52"/>
      <c r="AB1859" s="52"/>
      <c r="AC1859" s="52"/>
      <c r="AD1859" s="52"/>
      <c r="AE1859" s="52"/>
      <c r="AF1859" s="52"/>
      <c r="AG1859" s="52"/>
      <c r="AH1859" s="52"/>
      <c r="AI1859" s="52"/>
      <c r="AJ1859" s="52"/>
      <c r="AK1859" s="52"/>
      <c r="AL1859" s="52"/>
      <c r="AM1859" s="52"/>
      <c r="AN1859" s="52"/>
      <c r="AO1859" s="52"/>
      <c r="AP1859" s="52"/>
      <c r="AQ1859" s="52"/>
      <c r="AR1859" s="52"/>
      <c r="AS1859" s="52"/>
      <c r="AT1859" s="52"/>
      <c r="AU1859" s="52"/>
      <c r="AV1859" s="52"/>
      <c r="AW1859" s="52"/>
    </row>
    <row r="1860" spans="15:49" x14ac:dyDescent="0.2">
      <c r="O1860" s="52"/>
      <c r="P1860" s="52"/>
      <c r="Q1860" s="52"/>
      <c r="R1860" s="52"/>
      <c r="S1860" s="52"/>
      <c r="T1860" s="52"/>
      <c r="U1860" s="52"/>
      <c r="V1860" s="52"/>
      <c r="W1860" s="52"/>
      <c r="X1860" s="52"/>
      <c r="Y1860" s="52"/>
      <c r="Z1860" s="52"/>
      <c r="AA1860" s="52"/>
      <c r="AB1860" s="52"/>
      <c r="AC1860" s="52"/>
      <c r="AD1860" s="52"/>
      <c r="AE1860" s="52"/>
      <c r="AF1860" s="52"/>
      <c r="AG1860" s="52"/>
      <c r="AH1860" s="52"/>
      <c r="AI1860" s="52"/>
      <c r="AJ1860" s="52"/>
      <c r="AK1860" s="52"/>
      <c r="AL1860" s="52"/>
      <c r="AM1860" s="52"/>
      <c r="AN1860" s="52"/>
      <c r="AO1860" s="52"/>
      <c r="AP1860" s="52"/>
      <c r="AQ1860" s="52"/>
      <c r="AR1860" s="52"/>
      <c r="AS1860" s="52"/>
      <c r="AT1860" s="52"/>
      <c r="AU1860" s="52"/>
      <c r="AV1860" s="52"/>
      <c r="AW1860" s="52"/>
    </row>
    <row r="1861" spans="15:49" x14ac:dyDescent="0.2">
      <c r="O1861" s="52"/>
      <c r="P1861" s="52"/>
      <c r="Q1861" s="52"/>
      <c r="R1861" s="52"/>
      <c r="S1861" s="52"/>
      <c r="T1861" s="52"/>
      <c r="U1861" s="52"/>
      <c r="V1861" s="52"/>
      <c r="W1861" s="52"/>
      <c r="X1861" s="52"/>
      <c r="Y1861" s="52"/>
      <c r="Z1861" s="52"/>
      <c r="AA1861" s="52"/>
      <c r="AB1861" s="52"/>
      <c r="AC1861" s="52"/>
      <c r="AD1861" s="52"/>
      <c r="AE1861" s="52"/>
      <c r="AF1861" s="52"/>
      <c r="AG1861" s="52"/>
      <c r="AH1861" s="52"/>
      <c r="AI1861" s="52"/>
      <c r="AJ1861" s="52"/>
      <c r="AK1861" s="52"/>
      <c r="AL1861" s="52"/>
      <c r="AM1861" s="52"/>
      <c r="AN1861" s="52"/>
      <c r="AO1861" s="52"/>
      <c r="AP1861" s="52"/>
      <c r="AQ1861" s="52"/>
      <c r="AR1861" s="52"/>
      <c r="AS1861" s="52"/>
      <c r="AT1861" s="52"/>
      <c r="AU1861" s="52"/>
      <c r="AV1861" s="52"/>
      <c r="AW1861" s="52"/>
    </row>
    <row r="1862" spans="15:49" x14ac:dyDescent="0.2">
      <c r="O1862" s="52"/>
      <c r="P1862" s="52"/>
      <c r="Q1862" s="52"/>
      <c r="R1862" s="52"/>
      <c r="S1862" s="52"/>
      <c r="T1862" s="52"/>
      <c r="U1862" s="52"/>
      <c r="V1862" s="52"/>
      <c r="W1862" s="52"/>
      <c r="X1862" s="52"/>
      <c r="Y1862" s="52"/>
      <c r="Z1862" s="52"/>
      <c r="AA1862" s="52"/>
      <c r="AB1862" s="52"/>
      <c r="AC1862" s="52"/>
      <c r="AD1862" s="52"/>
      <c r="AE1862" s="52"/>
      <c r="AF1862" s="52"/>
      <c r="AG1862" s="52"/>
      <c r="AH1862" s="52"/>
      <c r="AI1862" s="52"/>
      <c r="AJ1862" s="52"/>
      <c r="AK1862" s="52"/>
      <c r="AL1862" s="52"/>
      <c r="AM1862" s="52"/>
      <c r="AN1862" s="52"/>
      <c r="AO1862" s="52"/>
      <c r="AP1862" s="52"/>
      <c r="AQ1862" s="52"/>
      <c r="AR1862" s="52"/>
      <c r="AS1862" s="52"/>
      <c r="AT1862" s="52"/>
      <c r="AU1862" s="52"/>
      <c r="AV1862" s="52"/>
      <c r="AW1862" s="52"/>
    </row>
    <row r="1863" spans="15:49" x14ac:dyDescent="0.2">
      <c r="O1863" s="52"/>
      <c r="P1863" s="52"/>
      <c r="Q1863" s="52"/>
      <c r="R1863" s="52"/>
      <c r="S1863" s="52"/>
      <c r="T1863" s="52"/>
      <c r="U1863" s="52"/>
      <c r="V1863" s="52"/>
      <c r="W1863" s="52"/>
      <c r="X1863" s="52"/>
      <c r="Y1863" s="52"/>
      <c r="Z1863" s="52"/>
      <c r="AA1863" s="52"/>
      <c r="AB1863" s="52"/>
      <c r="AC1863" s="52"/>
      <c r="AD1863" s="52"/>
      <c r="AE1863" s="52"/>
      <c r="AF1863" s="52"/>
      <c r="AG1863" s="52"/>
      <c r="AH1863" s="52"/>
      <c r="AI1863" s="52"/>
      <c r="AJ1863" s="52"/>
      <c r="AK1863" s="52"/>
      <c r="AL1863" s="52"/>
      <c r="AM1863" s="52"/>
      <c r="AN1863" s="52"/>
      <c r="AO1863" s="52"/>
      <c r="AP1863" s="52"/>
      <c r="AQ1863" s="52"/>
      <c r="AR1863" s="52"/>
      <c r="AS1863" s="52"/>
      <c r="AT1863" s="52"/>
      <c r="AU1863" s="52"/>
      <c r="AV1863" s="52"/>
      <c r="AW1863" s="52"/>
    </row>
    <row r="1864" spans="15:49" x14ac:dyDescent="0.2">
      <c r="O1864" s="52"/>
      <c r="P1864" s="52"/>
      <c r="Q1864" s="52"/>
      <c r="R1864" s="52"/>
      <c r="S1864" s="52"/>
      <c r="T1864" s="52"/>
      <c r="U1864" s="52"/>
      <c r="V1864" s="52"/>
      <c r="W1864" s="52"/>
      <c r="X1864" s="52"/>
      <c r="Y1864" s="52"/>
      <c r="Z1864" s="52"/>
      <c r="AA1864" s="52"/>
      <c r="AB1864" s="52"/>
      <c r="AC1864" s="52"/>
      <c r="AD1864" s="52"/>
      <c r="AE1864" s="52"/>
      <c r="AF1864" s="52"/>
      <c r="AG1864" s="52"/>
      <c r="AH1864" s="52"/>
      <c r="AI1864" s="52"/>
      <c r="AJ1864" s="52"/>
      <c r="AK1864" s="52"/>
      <c r="AL1864" s="52"/>
      <c r="AM1864" s="52"/>
      <c r="AN1864" s="52"/>
      <c r="AO1864" s="52"/>
      <c r="AP1864" s="52"/>
      <c r="AQ1864" s="52"/>
      <c r="AR1864" s="52"/>
      <c r="AS1864" s="52"/>
      <c r="AT1864" s="52"/>
      <c r="AU1864" s="52"/>
      <c r="AV1864" s="52"/>
      <c r="AW1864" s="52"/>
    </row>
    <row r="1865" spans="15:49" x14ac:dyDescent="0.2">
      <c r="O1865" s="52"/>
      <c r="P1865" s="52"/>
      <c r="Q1865" s="52"/>
      <c r="R1865" s="52"/>
      <c r="S1865" s="52"/>
      <c r="T1865" s="52"/>
      <c r="U1865" s="52"/>
      <c r="V1865" s="52"/>
      <c r="W1865" s="52"/>
      <c r="X1865" s="52"/>
      <c r="Y1865" s="52"/>
      <c r="Z1865" s="52"/>
      <c r="AA1865" s="52"/>
      <c r="AB1865" s="52"/>
      <c r="AC1865" s="52"/>
      <c r="AD1865" s="52"/>
      <c r="AE1865" s="52"/>
      <c r="AF1865" s="52"/>
      <c r="AG1865" s="52"/>
      <c r="AH1865" s="52"/>
      <c r="AI1865" s="52"/>
      <c r="AJ1865" s="52"/>
      <c r="AK1865" s="52"/>
      <c r="AL1865" s="52"/>
      <c r="AM1865" s="52"/>
      <c r="AN1865" s="52"/>
      <c r="AO1865" s="52"/>
      <c r="AP1865" s="52"/>
      <c r="AQ1865" s="52"/>
      <c r="AR1865" s="52"/>
      <c r="AS1865" s="52"/>
      <c r="AT1865" s="52"/>
      <c r="AU1865" s="52"/>
      <c r="AV1865" s="52"/>
      <c r="AW1865" s="52"/>
    </row>
    <row r="1866" spans="15:49" x14ac:dyDescent="0.2">
      <c r="O1866" s="52"/>
      <c r="P1866" s="52"/>
      <c r="Q1866" s="52"/>
      <c r="R1866" s="52"/>
      <c r="S1866" s="52"/>
      <c r="T1866" s="52"/>
      <c r="U1866" s="52"/>
      <c r="V1866" s="52"/>
      <c r="W1866" s="52"/>
      <c r="X1866" s="52"/>
      <c r="Y1866" s="52"/>
      <c r="Z1866" s="52"/>
      <c r="AA1866" s="52"/>
      <c r="AB1866" s="52"/>
      <c r="AC1866" s="52"/>
      <c r="AD1866" s="52"/>
      <c r="AE1866" s="52"/>
      <c r="AF1866" s="52"/>
      <c r="AG1866" s="52"/>
      <c r="AH1866" s="52"/>
      <c r="AI1866" s="52"/>
      <c r="AJ1866" s="52"/>
      <c r="AK1866" s="52"/>
      <c r="AL1866" s="52"/>
      <c r="AM1866" s="52"/>
      <c r="AN1866" s="52"/>
      <c r="AO1866" s="52"/>
      <c r="AP1866" s="52"/>
      <c r="AQ1866" s="52"/>
      <c r="AR1866" s="52"/>
      <c r="AS1866" s="52"/>
      <c r="AT1866" s="52"/>
      <c r="AU1866" s="52"/>
      <c r="AV1866" s="52"/>
      <c r="AW1866" s="52"/>
    </row>
    <row r="1867" spans="15:49" x14ac:dyDescent="0.2">
      <c r="O1867" s="52"/>
      <c r="P1867" s="52"/>
      <c r="Q1867" s="52"/>
      <c r="R1867" s="52"/>
      <c r="S1867" s="52"/>
      <c r="T1867" s="52"/>
      <c r="U1867" s="52"/>
      <c r="V1867" s="52"/>
      <c r="W1867" s="52"/>
      <c r="X1867" s="52"/>
      <c r="Y1867" s="52"/>
      <c r="Z1867" s="52"/>
      <c r="AA1867" s="52"/>
      <c r="AB1867" s="52"/>
      <c r="AC1867" s="52"/>
      <c r="AD1867" s="52"/>
      <c r="AE1867" s="52"/>
      <c r="AF1867" s="52"/>
      <c r="AG1867" s="52"/>
      <c r="AH1867" s="52"/>
      <c r="AI1867" s="52"/>
      <c r="AJ1867" s="52"/>
      <c r="AK1867" s="52"/>
      <c r="AL1867" s="52"/>
      <c r="AM1867" s="52"/>
      <c r="AN1867" s="52"/>
      <c r="AO1867" s="52"/>
      <c r="AP1867" s="52"/>
      <c r="AQ1867" s="52"/>
      <c r="AR1867" s="52"/>
      <c r="AS1867" s="52"/>
      <c r="AT1867" s="52"/>
      <c r="AU1867" s="52"/>
      <c r="AV1867" s="52"/>
      <c r="AW1867" s="52"/>
    </row>
    <row r="1868" spans="15:49" x14ac:dyDescent="0.2">
      <c r="O1868" s="52"/>
      <c r="P1868" s="52"/>
      <c r="Q1868" s="52"/>
      <c r="R1868" s="52"/>
      <c r="S1868" s="52"/>
      <c r="T1868" s="52"/>
      <c r="U1868" s="52"/>
      <c r="V1868" s="52"/>
      <c r="W1868" s="52"/>
      <c r="X1868" s="52"/>
      <c r="Y1868" s="52"/>
      <c r="Z1868" s="52"/>
      <c r="AA1868" s="52"/>
      <c r="AB1868" s="52"/>
      <c r="AC1868" s="52"/>
      <c r="AD1868" s="52"/>
      <c r="AE1868" s="52"/>
      <c r="AF1868" s="52"/>
      <c r="AG1868" s="52"/>
      <c r="AH1868" s="52"/>
      <c r="AI1868" s="52"/>
      <c r="AJ1868" s="52"/>
      <c r="AK1868" s="52"/>
      <c r="AL1868" s="52"/>
      <c r="AM1868" s="52"/>
      <c r="AN1868" s="52"/>
      <c r="AO1868" s="52"/>
      <c r="AP1868" s="52"/>
      <c r="AQ1868" s="52"/>
      <c r="AR1868" s="52"/>
      <c r="AS1868" s="52"/>
      <c r="AT1868" s="52"/>
      <c r="AU1868" s="52"/>
      <c r="AV1868" s="52"/>
      <c r="AW1868" s="52"/>
    </row>
    <row r="1869" spans="15:49" x14ac:dyDescent="0.2">
      <c r="O1869" s="52"/>
      <c r="P1869" s="52"/>
      <c r="Q1869" s="52"/>
      <c r="R1869" s="52"/>
      <c r="S1869" s="52"/>
      <c r="T1869" s="52"/>
      <c r="U1869" s="52"/>
      <c r="V1869" s="52"/>
      <c r="W1869" s="52"/>
      <c r="X1869" s="52"/>
      <c r="Y1869" s="52"/>
      <c r="Z1869" s="52"/>
      <c r="AA1869" s="52"/>
      <c r="AB1869" s="52"/>
      <c r="AC1869" s="52"/>
      <c r="AD1869" s="52"/>
      <c r="AE1869" s="52"/>
      <c r="AF1869" s="52"/>
      <c r="AG1869" s="52"/>
      <c r="AH1869" s="52"/>
      <c r="AI1869" s="52"/>
      <c r="AJ1869" s="52"/>
      <c r="AK1869" s="52"/>
      <c r="AL1869" s="52"/>
      <c r="AM1869" s="52"/>
      <c r="AN1869" s="52"/>
      <c r="AO1869" s="52"/>
      <c r="AP1869" s="52"/>
      <c r="AQ1869" s="52"/>
      <c r="AR1869" s="52"/>
      <c r="AS1869" s="52"/>
      <c r="AT1869" s="52"/>
      <c r="AU1869" s="52"/>
      <c r="AV1869" s="52"/>
      <c r="AW1869" s="52"/>
    </row>
    <row r="1870" spans="15:49" x14ac:dyDescent="0.2">
      <c r="O1870" s="52"/>
      <c r="P1870" s="52"/>
      <c r="Q1870" s="52"/>
      <c r="R1870" s="52"/>
      <c r="S1870" s="52"/>
      <c r="T1870" s="52"/>
      <c r="U1870" s="52"/>
      <c r="V1870" s="52"/>
      <c r="W1870" s="52"/>
      <c r="X1870" s="52"/>
      <c r="Y1870" s="52"/>
      <c r="Z1870" s="52"/>
      <c r="AA1870" s="52"/>
      <c r="AB1870" s="52"/>
      <c r="AC1870" s="52"/>
      <c r="AD1870" s="52"/>
      <c r="AE1870" s="52"/>
      <c r="AF1870" s="52"/>
      <c r="AG1870" s="52"/>
      <c r="AH1870" s="52"/>
      <c r="AI1870" s="52"/>
      <c r="AJ1870" s="52"/>
      <c r="AK1870" s="52"/>
      <c r="AL1870" s="52"/>
      <c r="AM1870" s="52"/>
      <c r="AN1870" s="52"/>
      <c r="AO1870" s="52"/>
      <c r="AP1870" s="52"/>
      <c r="AQ1870" s="52"/>
      <c r="AR1870" s="52"/>
      <c r="AS1870" s="52"/>
      <c r="AT1870" s="52"/>
      <c r="AU1870" s="52"/>
      <c r="AV1870" s="52"/>
      <c r="AW1870" s="52"/>
    </row>
    <row r="1871" spans="15:49" x14ac:dyDescent="0.2">
      <c r="O1871" s="52"/>
      <c r="P1871" s="52"/>
      <c r="Q1871" s="52"/>
      <c r="R1871" s="52"/>
      <c r="S1871" s="52"/>
      <c r="T1871" s="52"/>
      <c r="U1871" s="52"/>
      <c r="V1871" s="52"/>
      <c r="W1871" s="52"/>
      <c r="X1871" s="52"/>
      <c r="Y1871" s="52"/>
      <c r="Z1871" s="52"/>
      <c r="AA1871" s="52"/>
      <c r="AB1871" s="52"/>
      <c r="AC1871" s="52"/>
      <c r="AD1871" s="52"/>
      <c r="AE1871" s="52"/>
      <c r="AF1871" s="52"/>
      <c r="AG1871" s="52"/>
      <c r="AH1871" s="52"/>
      <c r="AI1871" s="52"/>
      <c r="AJ1871" s="52"/>
      <c r="AK1871" s="52"/>
      <c r="AL1871" s="52"/>
      <c r="AM1871" s="52"/>
      <c r="AN1871" s="52"/>
      <c r="AO1871" s="52"/>
      <c r="AP1871" s="52"/>
      <c r="AQ1871" s="52"/>
      <c r="AR1871" s="52"/>
      <c r="AS1871" s="52"/>
      <c r="AT1871" s="52"/>
      <c r="AU1871" s="52"/>
      <c r="AV1871" s="52"/>
      <c r="AW1871" s="52"/>
    </row>
    <row r="1872" spans="15:49" x14ac:dyDescent="0.2">
      <c r="O1872" s="52"/>
      <c r="P1872" s="52"/>
      <c r="Q1872" s="52"/>
      <c r="R1872" s="52"/>
      <c r="S1872" s="52"/>
      <c r="T1872" s="52"/>
      <c r="U1872" s="52"/>
      <c r="V1872" s="52"/>
      <c r="W1872" s="52"/>
      <c r="X1872" s="52"/>
      <c r="Y1872" s="52"/>
      <c r="Z1872" s="52"/>
      <c r="AA1872" s="52"/>
      <c r="AB1872" s="52"/>
      <c r="AC1872" s="52"/>
      <c r="AD1872" s="52"/>
      <c r="AE1872" s="52"/>
      <c r="AF1872" s="52"/>
      <c r="AG1872" s="52"/>
      <c r="AH1872" s="52"/>
      <c r="AI1872" s="52"/>
      <c r="AJ1872" s="52"/>
      <c r="AK1872" s="52"/>
      <c r="AL1872" s="52"/>
      <c r="AM1872" s="52"/>
      <c r="AN1872" s="52"/>
      <c r="AO1872" s="52"/>
      <c r="AP1872" s="52"/>
      <c r="AQ1872" s="52"/>
      <c r="AR1872" s="52"/>
      <c r="AS1872" s="52"/>
      <c r="AT1872" s="52"/>
      <c r="AU1872" s="52"/>
      <c r="AV1872" s="52"/>
      <c r="AW1872" s="52"/>
    </row>
    <row r="1873" spans="15:49" x14ac:dyDescent="0.2">
      <c r="O1873" s="52"/>
      <c r="P1873" s="52"/>
      <c r="Q1873" s="52"/>
      <c r="R1873" s="52"/>
      <c r="S1873" s="52"/>
      <c r="T1873" s="52"/>
      <c r="U1873" s="52"/>
      <c r="V1873" s="52"/>
      <c r="W1873" s="52"/>
      <c r="X1873" s="52"/>
      <c r="Y1873" s="52"/>
      <c r="Z1873" s="52"/>
      <c r="AA1873" s="52"/>
      <c r="AB1873" s="52"/>
      <c r="AC1873" s="52"/>
      <c r="AD1873" s="52"/>
      <c r="AE1873" s="52"/>
      <c r="AF1873" s="52"/>
      <c r="AG1873" s="52"/>
      <c r="AH1873" s="52"/>
      <c r="AI1873" s="52"/>
      <c r="AJ1873" s="52"/>
      <c r="AK1873" s="52"/>
      <c r="AL1873" s="52"/>
      <c r="AM1873" s="52"/>
      <c r="AN1873" s="52"/>
      <c r="AO1873" s="52"/>
      <c r="AP1873" s="52"/>
      <c r="AQ1873" s="52"/>
      <c r="AR1873" s="52"/>
      <c r="AS1873" s="52"/>
      <c r="AT1873" s="52"/>
      <c r="AU1873" s="52"/>
      <c r="AV1873" s="52"/>
      <c r="AW1873" s="52"/>
    </row>
    <row r="1874" spans="15:49" x14ac:dyDescent="0.2">
      <c r="O1874" s="52"/>
      <c r="P1874" s="52"/>
      <c r="Q1874" s="52"/>
      <c r="R1874" s="52"/>
      <c r="S1874" s="52"/>
      <c r="T1874" s="52"/>
      <c r="U1874" s="52"/>
      <c r="V1874" s="52"/>
      <c r="W1874" s="52"/>
      <c r="X1874" s="52"/>
      <c r="Y1874" s="52"/>
      <c r="Z1874" s="52"/>
      <c r="AA1874" s="52"/>
      <c r="AB1874" s="52"/>
      <c r="AC1874" s="52"/>
      <c r="AD1874" s="52"/>
      <c r="AE1874" s="52"/>
      <c r="AF1874" s="52"/>
      <c r="AG1874" s="52"/>
      <c r="AH1874" s="52"/>
      <c r="AI1874" s="52"/>
      <c r="AJ1874" s="52"/>
      <c r="AK1874" s="52"/>
      <c r="AL1874" s="52"/>
      <c r="AM1874" s="52"/>
      <c r="AN1874" s="52"/>
      <c r="AO1874" s="52"/>
      <c r="AP1874" s="52"/>
      <c r="AQ1874" s="52"/>
      <c r="AR1874" s="52"/>
      <c r="AS1874" s="52"/>
      <c r="AT1874" s="52"/>
      <c r="AU1874" s="52"/>
      <c r="AV1874" s="52"/>
      <c r="AW1874" s="52"/>
    </row>
    <row r="1875" spans="15:49" x14ac:dyDescent="0.2">
      <c r="O1875" s="52"/>
      <c r="P1875" s="52"/>
      <c r="Q1875" s="52"/>
      <c r="R1875" s="52"/>
      <c r="S1875" s="52"/>
      <c r="T1875" s="52"/>
      <c r="U1875" s="52"/>
      <c r="V1875" s="52"/>
      <c r="W1875" s="52"/>
      <c r="X1875" s="52"/>
      <c r="Y1875" s="52"/>
      <c r="Z1875" s="52"/>
      <c r="AA1875" s="52"/>
      <c r="AB1875" s="52"/>
      <c r="AC1875" s="52"/>
      <c r="AD1875" s="52"/>
      <c r="AE1875" s="52"/>
      <c r="AF1875" s="52"/>
      <c r="AG1875" s="52"/>
      <c r="AH1875" s="52"/>
      <c r="AI1875" s="52"/>
      <c r="AJ1875" s="52"/>
      <c r="AK1875" s="52"/>
      <c r="AL1875" s="52"/>
      <c r="AM1875" s="52"/>
      <c r="AN1875" s="52"/>
      <c r="AO1875" s="52"/>
      <c r="AP1875" s="52"/>
      <c r="AQ1875" s="52"/>
      <c r="AR1875" s="52"/>
      <c r="AS1875" s="52"/>
      <c r="AT1875" s="52"/>
      <c r="AU1875" s="52"/>
      <c r="AV1875" s="52"/>
      <c r="AW1875" s="52"/>
    </row>
    <row r="1876" spans="15:49" x14ac:dyDescent="0.2">
      <c r="O1876" s="52"/>
      <c r="P1876" s="52"/>
      <c r="Q1876" s="52"/>
      <c r="R1876" s="52"/>
      <c r="S1876" s="52"/>
      <c r="T1876" s="52"/>
      <c r="U1876" s="52"/>
      <c r="V1876" s="52"/>
      <c r="W1876" s="52"/>
      <c r="X1876" s="52"/>
      <c r="Y1876" s="52"/>
      <c r="Z1876" s="52"/>
      <c r="AA1876" s="52"/>
      <c r="AB1876" s="52"/>
      <c r="AC1876" s="52"/>
      <c r="AD1876" s="52"/>
      <c r="AE1876" s="52"/>
      <c r="AF1876" s="52"/>
      <c r="AG1876" s="52"/>
      <c r="AH1876" s="52"/>
      <c r="AI1876" s="52"/>
      <c r="AJ1876" s="52"/>
      <c r="AK1876" s="52"/>
      <c r="AL1876" s="52"/>
      <c r="AM1876" s="52"/>
      <c r="AN1876" s="52"/>
      <c r="AO1876" s="52"/>
      <c r="AP1876" s="52"/>
      <c r="AQ1876" s="52"/>
      <c r="AR1876" s="52"/>
      <c r="AS1876" s="52"/>
      <c r="AT1876" s="52"/>
      <c r="AU1876" s="52"/>
      <c r="AV1876" s="52"/>
      <c r="AW1876" s="52"/>
    </row>
    <row r="1877" spans="15:49" x14ac:dyDescent="0.2">
      <c r="O1877" s="52"/>
      <c r="P1877" s="52"/>
      <c r="Q1877" s="52"/>
      <c r="R1877" s="52"/>
      <c r="S1877" s="52"/>
      <c r="T1877" s="52"/>
      <c r="U1877" s="52"/>
      <c r="V1877" s="52"/>
      <c r="W1877" s="52"/>
      <c r="X1877" s="52"/>
      <c r="Y1877" s="52"/>
      <c r="Z1877" s="52"/>
      <c r="AA1877" s="52"/>
      <c r="AB1877" s="52"/>
      <c r="AC1877" s="52"/>
      <c r="AD1877" s="52"/>
      <c r="AE1877" s="52"/>
      <c r="AF1877" s="52"/>
      <c r="AG1877" s="52"/>
      <c r="AH1877" s="52"/>
      <c r="AI1877" s="52"/>
      <c r="AJ1877" s="52"/>
      <c r="AK1877" s="52"/>
      <c r="AL1877" s="52"/>
      <c r="AM1877" s="52"/>
      <c r="AN1877" s="52"/>
      <c r="AO1877" s="52"/>
      <c r="AP1877" s="52"/>
      <c r="AQ1877" s="52"/>
      <c r="AR1877" s="52"/>
      <c r="AS1877" s="52"/>
      <c r="AT1877" s="52"/>
      <c r="AU1877" s="52"/>
      <c r="AV1877" s="52"/>
      <c r="AW1877" s="52"/>
    </row>
    <row r="1878" spans="15:49" x14ac:dyDescent="0.2">
      <c r="O1878" s="52"/>
      <c r="P1878" s="52"/>
      <c r="Q1878" s="52"/>
      <c r="R1878" s="52"/>
      <c r="S1878" s="52"/>
      <c r="T1878" s="52"/>
      <c r="U1878" s="52"/>
      <c r="V1878" s="52"/>
      <c r="W1878" s="52"/>
      <c r="X1878" s="52"/>
      <c r="Y1878" s="52"/>
      <c r="Z1878" s="52"/>
      <c r="AA1878" s="52"/>
      <c r="AB1878" s="52"/>
      <c r="AC1878" s="52"/>
      <c r="AD1878" s="52"/>
      <c r="AE1878" s="52"/>
      <c r="AF1878" s="52"/>
      <c r="AG1878" s="52"/>
      <c r="AH1878" s="52"/>
      <c r="AI1878" s="52"/>
      <c r="AJ1878" s="52"/>
      <c r="AK1878" s="52"/>
      <c r="AL1878" s="52"/>
      <c r="AM1878" s="52"/>
      <c r="AN1878" s="52"/>
      <c r="AO1878" s="52"/>
      <c r="AP1878" s="52"/>
      <c r="AQ1878" s="52"/>
      <c r="AR1878" s="52"/>
      <c r="AS1878" s="52"/>
      <c r="AT1878" s="52"/>
      <c r="AU1878" s="52"/>
      <c r="AV1878" s="52"/>
      <c r="AW1878" s="52"/>
    </row>
    <row r="1879" spans="15:49" x14ac:dyDescent="0.2">
      <c r="O1879" s="52"/>
      <c r="P1879" s="52"/>
      <c r="Q1879" s="52"/>
      <c r="R1879" s="52"/>
      <c r="S1879" s="52"/>
      <c r="T1879" s="52"/>
      <c r="U1879" s="52"/>
      <c r="V1879" s="52"/>
      <c r="W1879" s="52"/>
      <c r="X1879" s="52"/>
      <c r="Y1879" s="52"/>
      <c r="Z1879" s="52"/>
      <c r="AA1879" s="52"/>
      <c r="AB1879" s="52"/>
      <c r="AC1879" s="52"/>
      <c r="AD1879" s="52"/>
      <c r="AE1879" s="52"/>
      <c r="AF1879" s="52"/>
      <c r="AG1879" s="52"/>
      <c r="AH1879" s="52"/>
      <c r="AI1879" s="52"/>
      <c r="AJ1879" s="52"/>
      <c r="AK1879" s="52"/>
      <c r="AL1879" s="52"/>
      <c r="AM1879" s="52"/>
      <c r="AN1879" s="52"/>
      <c r="AO1879" s="52"/>
      <c r="AP1879" s="52"/>
      <c r="AQ1879" s="52"/>
      <c r="AR1879" s="52"/>
      <c r="AS1879" s="52"/>
      <c r="AT1879" s="52"/>
      <c r="AU1879" s="52"/>
      <c r="AV1879" s="52"/>
      <c r="AW1879" s="52"/>
    </row>
    <row r="1880" spans="15:49" x14ac:dyDescent="0.2">
      <c r="O1880" s="52"/>
      <c r="P1880" s="52"/>
      <c r="Q1880" s="52"/>
      <c r="R1880" s="52"/>
      <c r="S1880" s="52"/>
      <c r="T1880" s="52"/>
      <c r="U1880" s="52"/>
      <c r="V1880" s="52"/>
      <c r="W1880" s="52"/>
      <c r="X1880" s="52"/>
      <c r="Y1880" s="52"/>
      <c r="Z1880" s="52"/>
      <c r="AA1880" s="52"/>
      <c r="AB1880" s="52"/>
      <c r="AC1880" s="52"/>
      <c r="AD1880" s="52"/>
      <c r="AE1880" s="52"/>
      <c r="AF1880" s="52"/>
      <c r="AG1880" s="52"/>
      <c r="AH1880" s="52"/>
      <c r="AI1880" s="52"/>
      <c r="AJ1880" s="52"/>
      <c r="AK1880" s="52"/>
      <c r="AL1880" s="52"/>
      <c r="AM1880" s="52"/>
      <c r="AN1880" s="52"/>
      <c r="AO1880" s="52"/>
      <c r="AP1880" s="52"/>
      <c r="AQ1880" s="52"/>
      <c r="AR1880" s="52"/>
      <c r="AS1880" s="52"/>
      <c r="AT1880" s="52"/>
      <c r="AU1880" s="52"/>
      <c r="AV1880" s="52"/>
      <c r="AW1880" s="52"/>
    </row>
    <row r="1881" spans="15:49" x14ac:dyDescent="0.2">
      <c r="O1881" s="52"/>
      <c r="P1881" s="52"/>
      <c r="Q1881" s="52"/>
      <c r="R1881" s="52"/>
      <c r="S1881" s="52"/>
      <c r="T1881" s="52"/>
      <c r="U1881" s="52"/>
      <c r="V1881" s="52"/>
      <c r="W1881" s="52"/>
      <c r="X1881" s="52"/>
      <c r="Y1881" s="52"/>
      <c r="Z1881" s="52"/>
      <c r="AA1881" s="52"/>
      <c r="AB1881" s="52"/>
      <c r="AC1881" s="52"/>
      <c r="AD1881" s="52"/>
      <c r="AE1881" s="52"/>
      <c r="AF1881" s="52"/>
      <c r="AG1881" s="52"/>
      <c r="AH1881" s="52"/>
      <c r="AI1881" s="52"/>
      <c r="AJ1881" s="52"/>
      <c r="AK1881" s="52"/>
      <c r="AL1881" s="52"/>
      <c r="AM1881" s="52"/>
      <c r="AN1881" s="52"/>
      <c r="AO1881" s="52"/>
      <c r="AP1881" s="52"/>
      <c r="AQ1881" s="52"/>
      <c r="AR1881" s="52"/>
      <c r="AS1881" s="52"/>
      <c r="AT1881" s="52"/>
      <c r="AU1881" s="52"/>
      <c r="AV1881" s="52"/>
      <c r="AW1881" s="52"/>
    </row>
    <row r="1882" spans="15:49" x14ac:dyDescent="0.2">
      <c r="O1882" s="52"/>
      <c r="P1882" s="52"/>
      <c r="Q1882" s="52"/>
      <c r="R1882" s="52"/>
      <c r="S1882" s="52"/>
      <c r="T1882" s="52"/>
      <c r="U1882" s="52"/>
      <c r="V1882" s="52"/>
      <c r="W1882" s="52"/>
      <c r="X1882" s="52"/>
      <c r="Y1882" s="52"/>
      <c r="Z1882" s="52"/>
      <c r="AA1882" s="52"/>
      <c r="AB1882" s="52"/>
      <c r="AC1882" s="52"/>
      <c r="AD1882" s="52"/>
      <c r="AE1882" s="52"/>
      <c r="AF1882" s="52"/>
      <c r="AG1882" s="52"/>
      <c r="AH1882" s="52"/>
      <c r="AI1882" s="52"/>
      <c r="AJ1882" s="52"/>
      <c r="AK1882" s="52"/>
      <c r="AL1882" s="52"/>
      <c r="AM1882" s="52"/>
      <c r="AN1882" s="52"/>
      <c r="AO1882" s="52"/>
      <c r="AP1882" s="52"/>
      <c r="AQ1882" s="52"/>
      <c r="AR1882" s="52"/>
      <c r="AS1882" s="52"/>
      <c r="AT1882" s="52"/>
      <c r="AU1882" s="52"/>
      <c r="AV1882" s="52"/>
      <c r="AW1882" s="52"/>
    </row>
    <row r="1883" spans="15:49" x14ac:dyDescent="0.2">
      <c r="O1883" s="52"/>
      <c r="P1883" s="52"/>
      <c r="Q1883" s="52"/>
      <c r="R1883" s="52"/>
      <c r="S1883" s="52"/>
      <c r="T1883" s="52"/>
      <c r="U1883" s="52"/>
      <c r="V1883" s="52"/>
      <c r="W1883" s="52"/>
      <c r="X1883" s="52"/>
      <c r="Y1883" s="52"/>
      <c r="Z1883" s="52"/>
      <c r="AA1883" s="52"/>
      <c r="AB1883" s="52"/>
      <c r="AC1883" s="52"/>
      <c r="AD1883" s="52"/>
      <c r="AE1883" s="52"/>
      <c r="AF1883" s="52"/>
      <c r="AG1883" s="52"/>
      <c r="AH1883" s="52"/>
      <c r="AI1883" s="52"/>
      <c r="AJ1883" s="52"/>
      <c r="AK1883" s="52"/>
      <c r="AL1883" s="52"/>
      <c r="AM1883" s="52"/>
      <c r="AN1883" s="52"/>
      <c r="AO1883" s="52"/>
      <c r="AP1883" s="52"/>
      <c r="AQ1883" s="52"/>
      <c r="AR1883" s="52"/>
      <c r="AS1883" s="52"/>
      <c r="AT1883" s="52"/>
      <c r="AU1883" s="52"/>
      <c r="AV1883" s="52"/>
      <c r="AW1883" s="52"/>
    </row>
    <row r="1884" spans="15:49" x14ac:dyDescent="0.2">
      <c r="O1884" s="52"/>
      <c r="P1884" s="52"/>
      <c r="Q1884" s="52"/>
      <c r="R1884" s="52"/>
      <c r="S1884" s="52"/>
      <c r="T1884" s="52"/>
      <c r="U1884" s="52"/>
      <c r="V1884" s="52"/>
      <c r="W1884" s="52"/>
      <c r="X1884" s="52"/>
      <c r="Y1884" s="52"/>
      <c r="Z1884" s="52"/>
      <c r="AA1884" s="52"/>
      <c r="AB1884" s="52"/>
      <c r="AC1884" s="52"/>
      <c r="AD1884" s="52"/>
      <c r="AE1884" s="52"/>
      <c r="AF1884" s="52"/>
      <c r="AG1884" s="52"/>
      <c r="AH1884" s="52"/>
      <c r="AI1884" s="52"/>
      <c r="AJ1884" s="52"/>
      <c r="AK1884" s="52"/>
      <c r="AL1884" s="52"/>
      <c r="AM1884" s="52"/>
      <c r="AN1884" s="52"/>
      <c r="AO1884" s="52"/>
      <c r="AP1884" s="52"/>
      <c r="AQ1884" s="52"/>
      <c r="AR1884" s="52"/>
      <c r="AS1884" s="52"/>
      <c r="AT1884" s="52"/>
      <c r="AU1884" s="52"/>
      <c r="AV1884" s="52"/>
      <c r="AW1884" s="52"/>
    </row>
    <row r="1885" spans="15:49" x14ac:dyDescent="0.2">
      <c r="O1885" s="52"/>
      <c r="P1885" s="52"/>
      <c r="Q1885" s="52"/>
      <c r="R1885" s="52"/>
      <c r="S1885" s="52"/>
      <c r="T1885" s="52"/>
      <c r="U1885" s="52"/>
      <c r="V1885" s="52"/>
      <c r="W1885" s="52"/>
      <c r="X1885" s="52"/>
      <c r="Y1885" s="52"/>
      <c r="Z1885" s="52"/>
      <c r="AA1885" s="52"/>
      <c r="AB1885" s="52"/>
      <c r="AC1885" s="52"/>
      <c r="AD1885" s="52"/>
      <c r="AE1885" s="52"/>
      <c r="AF1885" s="52"/>
      <c r="AG1885" s="52"/>
      <c r="AH1885" s="52"/>
      <c r="AI1885" s="52"/>
      <c r="AJ1885" s="52"/>
      <c r="AK1885" s="52"/>
      <c r="AL1885" s="52"/>
      <c r="AM1885" s="52"/>
      <c r="AN1885" s="52"/>
      <c r="AO1885" s="52"/>
      <c r="AP1885" s="52"/>
      <c r="AQ1885" s="52"/>
      <c r="AR1885" s="52"/>
      <c r="AS1885" s="52"/>
      <c r="AT1885" s="52"/>
      <c r="AU1885" s="52"/>
      <c r="AV1885" s="52"/>
      <c r="AW1885" s="52"/>
    </row>
    <row r="1886" spans="15:49" x14ac:dyDescent="0.2">
      <c r="O1886" s="52"/>
      <c r="P1886" s="52"/>
      <c r="Q1886" s="52"/>
      <c r="R1886" s="52"/>
      <c r="S1886" s="52"/>
      <c r="T1886" s="52"/>
      <c r="U1886" s="52"/>
      <c r="V1886" s="52"/>
      <c r="W1886" s="52"/>
      <c r="X1886" s="52"/>
      <c r="Y1886" s="52"/>
      <c r="Z1886" s="52"/>
      <c r="AA1886" s="52"/>
      <c r="AB1886" s="52"/>
      <c r="AC1886" s="52"/>
      <c r="AD1886" s="52"/>
      <c r="AE1886" s="52"/>
      <c r="AF1886" s="52"/>
      <c r="AG1886" s="52"/>
      <c r="AH1886" s="52"/>
      <c r="AI1886" s="52"/>
      <c r="AJ1886" s="52"/>
      <c r="AK1886" s="52"/>
      <c r="AL1886" s="52"/>
      <c r="AM1886" s="52"/>
      <c r="AN1886" s="52"/>
      <c r="AO1886" s="52"/>
      <c r="AP1886" s="52"/>
      <c r="AQ1886" s="52"/>
      <c r="AR1886" s="52"/>
      <c r="AS1886" s="52"/>
      <c r="AT1886" s="52"/>
      <c r="AU1886" s="52"/>
      <c r="AV1886" s="52"/>
      <c r="AW1886" s="52"/>
    </row>
    <row r="1887" spans="15:49" x14ac:dyDescent="0.2">
      <c r="O1887" s="52"/>
      <c r="P1887" s="52"/>
      <c r="Q1887" s="52"/>
      <c r="R1887" s="52"/>
      <c r="S1887" s="52"/>
      <c r="T1887" s="52"/>
      <c r="U1887" s="52"/>
      <c r="V1887" s="52"/>
      <c r="W1887" s="52"/>
      <c r="X1887" s="52"/>
      <c r="Y1887" s="52"/>
      <c r="Z1887" s="52"/>
      <c r="AA1887" s="52"/>
      <c r="AB1887" s="52"/>
      <c r="AC1887" s="52"/>
      <c r="AD1887" s="52"/>
      <c r="AE1887" s="52"/>
      <c r="AF1887" s="52"/>
      <c r="AG1887" s="52"/>
      <c r="AH1887" s="52"/>
      <c r="AI1887" s="52"/>
      <c r="AJ1887" s="52"/>
      <c r="AK1887" s="52"/>
      <c r="AL1887" s="52"/>
      <c r="AM1887" s="52"/>
      <c r="AN1887" s="52"/>
      <c r="AO1887" s="52"/>
      <c r="AP1887" s="52"/>
      <c r="AQ1887" s="52"/>
      <c r="AR1887" s="52"/>
      <c r="AS1887" s="52"/>
      <c r="AT1887" s="52"/>
      <c r="AU1887" s="52"/>
      <c r="AV1887" s="52"/>
      <c r="AW1887" s="52"/>
    </row>
    <row r="1888" spans="15:49" x14ac:dyDescent="0.2">
      <c r="O1888" s="52"/>
      <c r="P1888" s="52"/>
      <c r="Q1888" s="52"/>
      <c r="R1888" s="52"/>
      <c r="S1888" s="52"/>
      <c r="T1888" s="52"/>
      <c r="U1888" s="52"/>
      <c r="V1888" s="52"/>
      <c r="W1888" s="52"/>
      <c r="X1888" s="52"/>
      <c r="Y1888" s="52"/>
      <c r="Z1888" s="52"/>
      <c r="AA1888" s="52"/>
      <c r="AB1888" s="52"/>
      <c r="AC1888" s="52"/>
      <c r="AD1888" s="52"/>
      <c r="AE1888" s="52"/>
      <c r="AF1888" s="52"/>
      <c r="AG1888" s="52"/>
      <c r="AH1888" s="52"/>
      <c r="AI1888" s="52"/>
      <c r="AJ1888" s="52"/>
      <c r="AK1888" s="52"/>
      <c r="AL1888" s="52"/>
      <c r="AM1888" s="52"/>
      <c r="AN1888" s="52"/>
      <c r="AO1888" s="52"/>
      <c r="AP1888" s="52"/>
      <c r="AQ1888" s="52"/>
      <c r="AR1888" s="52"/>
      <c r="AS1888" s="52"/>
      <c r="AT1888" s="52"/>
      <c r="AU1888" s="52"/>
      <c r="AV1888" s="52"/>
      <c r="AW1888" s="52"/>
    </row>
    <row r="1889" spans="15:49" x14ac:dyDescent="0.2">
      <c r="O1889" s="52"/>
      <c r="P1889" s="52"/>
      <c r="Q1889" s="52"/>
      <c r="R1889" s="52"/>
      <c r="S1889" s="52"/>
      <c r="T1889" s="52"/>
      <c r="U1889" s="52"/>
      <c r="V1889" s="52"/>
      <c r="W1889" s="52"/>
      <c r="X1889" s="52"/>
      <c r="Y1889" s="52"/>
      <c r="Z1889" s="52"/>
      <c r="AA1889" s="52"/>
      <c r="AB1889" s="52"/>
      <c r="AC1889" s="52"/>
      <c r="AD1889" s="52"/>
      <c r="AE1889" s="52"/>
      <c r="AF1889" s="52"/>
      <c r="AG1889" s="52"/>
      <c r="AH1889" s="52"/>
      <c r="AI1889" s="52"/>
      <c r="AJ1889" s="52"/>
      <c r="AK1889" s="52"/>
      <c r="AL1889" s="52"/>
      <c r="AM1889" s="52"/>
      <c r="AN1889" s="52"/>
      <c r="AO1889" s="52"/>
      <c r="AP1889" s="52"/>
      <c r="AQ1889" s="52"/>
      <c r="AR1889" s="52"/>
      <c r="AS1889" s="52"/>
      <c r="AT1889" s="52"/>
      <c r="AU1889" s="52"/>
      <c r="AV1889" s="52"/>
      <c r="AW1889" s="52"/>
    </row>
    <row r="1890" spans="15:49" x14ac:dyDescent="0.2">
      <c r="O1890" s="52"/>
      <c r="P1890" s="52"/>
      <c r="Q1890" s="52"/>
      <c r="R1890" s="52"/>
      <c r="S1890" s="52"/>
      <c r="T1890" s="52"/>
      <c r="U1890" s="52"/>
      <c r="V1890" s="52"/>
      <c r="W1890" s="52"/>
      <c r="X1890" s="52"/>
      <c r="Y1890" s="52"/>
      <c r="Z1890" s="52"/>
      <c r="AA1890" s="52"/>
      <c r="AB1890" s="52"/>
      <c r="AC1890" s="52"/>
      <c r="AD1890" s="52"/>
      <c r="AE1890" s="52"/>
      <c r="AF1890" s="52"/>
      <c r="AG1890" s="52"/>
      <c r="AH1890" s="52"/>
      <c r="AI1890" s="52"/>
      <c r="AJ1890" s="52"/>
      <c r="AK1890" s="52"/>
      <c r="AL1890" s="52"/>
      <c r="AM1890" s="52"/>
      <c r="AN1890" s="52"/>
      <c r="AO1890" s="52"/>
      <c r="AP1890" s="52"/>
      <c r="AQ1890" s="52"/>
      <c r="AR1890" s="52"/>
      <c r="AS1890" s="52"/>
      <c r="AT1890" s="52"/>
      <c r="AU1890" s="52"/>
      <c r="AV1890" s="52"/>
      <c r="AW1890" s="52"/>
    </row>
    <row r="1891" spans="15:49" x14ac:dyDescent="0.2">
      <c r="O1891" s="52"/>
      <c r="P1891" s="52"/>
      <c r="Q1891" s="52"/>
      <c r="R1891" s="52"/>
      <c r="S1891" s="52"/>
      <c r="T1891" s="52"/>
      <c r="U1891" s="52"/>
      <c r="V1891" s="52"/>
      <c r="W1891" s="52"/>
      <c r="X1891" s="52"/>
      <c r="Y1891" s="52"/>
      <c r="Z1891" s="52"/>
      <c r="AA1891" s="52"/>
      <c r="AB1891" s="52"/>
      <c r="AC1891" s="52"/>
      <c r="AD1891" s="52"/>
      <c r="AE1891" s="52"/>
      <c r="AF1891" s="52"/>
      <c r="AG1891" s="52"/>
      <c r="AH1891" s="52"/>
      <c r="AI1891" s="52"/>
      <c r="AJ1891" s="52"/>
      <c r="AK1891" s="52"/>
      <c r="AL1891" s="52"/>
      <c r="AM1891" s="52"/>
      <c r="AN1891" s="52"/>
      <c r="AO1891" s="52"/>
      <c r="AP1891" s="52"/>
      <c r="AQ1891" s="52"/>
      <c r="AR1891" s="52"/>
      <c r="AS1891" s="52"/>
      <c r="AT1891" s="52"/>
      <c r="AU1891" s="52"/>
      <c r="AV1891" s="52"/>
      <c r="AW1891" s="52"/>
    </row>
    <row r="1892" spans="15:49" x14ac:dyDescent="0.2">
      <c r="O1892" s="52"/>
      <c r="P1892" s="52"/>
      <c r="Q1892" s="52"/>
      <c r="R1892" s="52"/>
      <c r="S1892" s="52"/>
      <c r="T1892" s="52"/>
      <c r="U1892" s="52"/>
      <c r="V1892" s="52"/>
      <c r="W1892" s="52"/>
      <c r="X1892" s="52"/>
      <c r="Y1892" s="52"/>
      <c r="Z1892" s="52"/>
      <c r="AA1892" s="52"/>
      <c r="AB1892" s="52"/>
      <c r="AC1892" s="52"/>
      <c r="AD1892" s="52"/>
      <c r="AE1892" s="52"/>
      <c r="AF1892" s="52"/>
      <c r="AG1892" s="52"/>
      <c r="AH1892" s="52"/>
      <c r="AI1892" s="52"/>
      <c r="AJ1892" s="52"/>
      <c r="AK1892" s="52"/>
      <c r="AL1892" s="52"/>
      <c r="AM1892" s="52"/>
      <c r="AN1892" s="52"/>
      <c r="AO1892" s="52"/>
      <c r="AP1892" s="52"/>
      <c r="AQ1892" s="52"/>
      <c r="AR1892" s="52"/>
      <c r="AS1892" s="52"/>
      <c r="AT1892" s="52"/>
      <c r="AU1892" s="52"/>
      <c r="AV1892" s="52"/>
      <c r="AW1892" s="52"/>
    </row>
    <row r="1893" spans="15:49" x14ac:dyDescent="0.2">
      <c r="O1893" s="52"/>
      <c r="P1893" s="52"/>
      <c r="Q1893" s="52"/>
      <c r="R1893" s="52"/>
      <c r="S1893" s="52"/>
      <c r="T1893" s="52"/>
      <c r="U1893" s="52"/>
      <c r="V1893" s="52"/>
      <c r="W1893" s="52"/>
      <c r="X1893" s="52"/>
      <c r="Y1893" s="52"/>
      <c r="Z1893" s="52"/>
      <c r="AA1893" s="52"/>
      <c r="AB1893" s="52"/>
      <c r="AC1893" s="52"/>
      <c r="AD1893" s="52"/>
      <c r="AE1893" s="52"/>
      <c r="AF1893" s="52"/>
      <c r="AG1893" s="52"/>
      <c r="AH1893" s="52"/>
      <c r="AI1893" s="52"/>
      <c r="AJ1893" s="52"/>
      <c r="AK1893" s="52"/>
      <c r="AL1893" s="52"/>
      <c r="AM1893" s="52"/>
      <c r="AN1893" s="52"/>
      <c r="AO1893" s="52"/>
      <c r="AP1893" s="52"/>
      <c r="AQ1893" s="52"/>
      <c r="AR1893" s="52"/>
      <c r="AS1893" s="52"/>
      <c r="AT1893" s="52"/>
      <c r="AU1893" s="52"/>
      <c r="AV1893" s="52"/>
      <c r="AW1893" s="52"/>
    </row>
    <row r="1894" spans="15:49" x14ac:dyDescent="0.2">
      <c r="O1894" s="52"/>
      <c r="P1894" s="52"/>
      <c r="Q1894" s="52"/>
      <c r="R1894" s="52"/>
      <c r="S1894" s="52"/>
      <c r="T1894" s="52"/>
      <c r="U1894" s="52"/>
      <c r="V1894" s="52"/>
      <c r="W1894" s="52"/>
      <c r="X1894" s="52"/>
      <c r="Y1894" s="52"/>
      <c r="Z1894" s="52"/>
      <c r="AA1894" s="52"/>
      <c r="AB1894" s="52"/>
      <c r="AC1894" s="52"/>
      <c r="AD1894" s="52"/>
      <c r="AE1894" s="52"/>
      <c r="AF1894" s="52"/>
      <c r="AG1894" s="52"/>
      <c r="AH1894" s="52"/>
      <c r="AI1894" s="52"/>
      <c r="AJ1894" s="52"/>
      <c r="AK1894" s="52"/>
      <c r="AL1894" s="52"/>
      <c r="AM1894" s="52"/>
      <c r="AN1894" s="52"/>
      <c r="AO1894" s="52"/>
      <c r="AP1894" s="52"/>
      <c r="AQ1894" s="52"/>
      <c r="AR1894" s="52"/>
      <c r="AS1894" s="52"/>
      <c r="AT1894" s="52"/>
      <c r="AU1894" s="52"/>
      <c r="AV1894" s="52"/>
      <c r="AW1894" s="52"/>
    </row>
    <row r="1895" spans="15:49" x14ac:dyDescent="0.2">
      <c r="O1895" s="52"/>
      <c r="P1895" s="52"/>
      <c r="Q1895" s="52"/>
      <c r="R1895" s="52"/>
      <c r="S1895" s="52"/>
      <c r="T1895" s="52"/>
      <c r="U1895" s="52"/>
      <c r="V1895" s="52"/>
      <c r="W1895" s="52"/>
      <c r="X1895" s="52"/>
      <c r="Y1895" s="52"/>
      <c r="Z1895" s="52"/>
      <c r="AA1895" s="52"/>
      <c r="AB1895" s="52"/>
      <c r="AC1895" s="52"/>
      <c r="AD1895" s="52"/>
      <c r="AE1895" s="52"/>
      <c r="AF1895" s="52"/>
      <c r="AG1895" s="52"/>
      <c r="AH1895" s="52"/>
      <c r="AI1895" s="52"/>
      <c r="AJ1895" s="52"/>
      <c r="AK1895" s="52"/>
      <c r="AL1895" s="52"/>
      <c r="AM1895" s="52"/>
      <c r="AN1895" s="52"/>
      <c r="AO1895" s="52"/>
      <c r="AP1895" s="52"/>
      <c r="AQ1895" s="52"/>
      <c r="AR1895" s="52"/>
      <c r="AS1895" s="52"/>
      <c r="AT1895" s="52"/>
      <c r="AU1895" s="52"/>
      <c r="AV1895" s="52"/>
      <c r="AW1895" s="52"/>
    </row>
    <row r="1896" spans="15:49" x14ac:dyDescent="0.2">
      <c r="O1896" s="52"/>
      <c r="P1896" s="52"/>
      <c r="Q1896" s="52"/>
      <c r="R1896" s="52"/>
      <c r="S1896" s="52"/>
      <c r="T1896" s="52"/>
      <c r="U1896" s="52"/>
      <c r="V1896" s="52"/>
      <c r="W1896" s="52"/>
      <c r="X1896" s="52"/>
      <c r="Y1896" s="52"/>
      <c r="Z1896" s="52"/>
      <c r="AA1896" s="52"/>
      <c r="AB1896" s="52"/>
      <c r="AC1896" s="52"/>
      <c r="AD1896" s="52"/>
      <c r="AE1896" s="52"/>
      <c r="AF1896" s="52"/>
      <c r="AG1896" s="52"/>
      <c r="AH1896" s="52"/>
      <c r="AI1896" s="52"/>
      <c r="AJ1896" s="52"/>
      <c r="AK1896" s="52"/>
      <c r="AL1896" s="52"/>
      <c r="AM1896" s="52"/>
      <c r="AN1896" s="52"/>
      <c r="AO1896" s="52"/>
      <c r="AP1896" s="52"/>
      <c r="AQ1896" s="52"/>
      <c r="AR1896" s="52"/>
      <c r="AS1896" s="52"/>
      <c r="AT1896" s="52"/>
      <c r="AU1896" s="52"/>
      <c r="AV1896" s="52"/>
      <c r="AW1896" s="52"/>
    </row>
    <row r="1897" spans="15:49" x14ac:dyDescent="0.2">
      <c r="O1897" s="52"/>
      <c r="P1897" s="52"/>
      <c r="Q1897" s="52"/>
      <c r="R1897" s="52"/>
      <c r="S1897" s="52"/>
      <c r="T1897" s="52"/>
      <c r="U1897" s="52"/>
      <c r="V1897" s="52"/>
      <c r="W1897" s="52"/>
      <c r="X1897" s="52"/>
      <c r="Y1897" s="52"/>
      <c r="Z1897" s="52"/>
      <c r="AA1897" s="52"/>
      <c r="AB1897" s="52"/>
      <c r="AC1897" s="52"/>
      <c r="AD1897" s="52"/>
      <c r="AE1897" s="52"/>
      <c r="AF1897" s="52"/>
      <c r="AG1897" s="52"/>
      <c r="AH1897" s="52"/>
      <c r="AI1897" s="52"/>
      <c r="AJ1897" s="52"/>
      <c r="AK1897" s="52"/>
      <c r="AL1897" s="52"/>
      <c r="AM1897" s="52"/>
      <c r="AN1897" s="52"/>
      <c r="AO1897" s="52"/>
      <c r="AP1897" s="52"/>
      <c r="AQ1897" s="52"/>
      <c r="AR1897" s="52"/>
      <c r="AS1897" s="52"/>
      <c r="AT1897" s="52"/>
      <c r="AU1897" s="52"/>
      <c r="AV1897" s="52"/>
      <c r="AW1897" s="52"/>
    </row>
    <row r="1898" spans="15:49" x14ac:dyDescent="0.2">
      <c r="O1898" s="52"/>
      <c r="P1898" s="52"/>
      <c r="Q1898" s="52"/>
      <c r="R1898" s="52"/>
      <c r="S1898" s="52"/>
      <c r="T1898" s="52"/>
      <c r="U1898" s="52"/>
      <c r="V1898" s="52"/>
      <c r="W1898" s="52"/>
      <c r="X1898" s="52"/>
      <c r="Y1898" s="52"/>
      <c r="Z1898" s="52"/>
      <c r="AA1898" s="52"/>
      <c r="AB1898" s="52"/>
      <c r="AC1898" s="52"/>
      <c r="AD1898" s="52"/>
      <c r="AE1898" s="52"/>
      <c r="AF1898" s="52"/>
      <c r="AG1898" s="52"/>
      <c r="AH1898" s="52"/>
      <c r="AI1898" s="52"/>
      <c r="AJ1898" s="52"/>
      <c r="AK1898" s="52"/>
      <c r="AL1898" s="52"/>
      <c r="AM1898" s="52"/>
      <c r="AN1898" s="52"/>
      <c r="AO1898" s="52"/>
      <c r="AP1898" s="52"/>
      <c r="AQ1898" s="52"/>
      <c r="AR1898" s="52"/>
      <c r="AS1898" s="52"/>
      <c r="AT1898" s="52"/>
      <c r="AU1898" s="52"/>
      <c r="AV1898" s="52"/>
      <c r="AW1898" s="52"/>
    </row>
    <row r="1899" spans="15:49" x14ac:dyDescent="0.2">
      <c r="O1899" s="52"/>
      <c r="P1899" s="52"/>
      <c r="Q1899" s="52"/>
      <c r="R1899" s="52"/>
      <c r="S1899" s="52"/>
      <c r="T1899" s="52"/>
      <c r="U1899" s="52"/>
      <c r="V1899" s="52"/>
      <c r="W1899" s="52"/>
      <c r="X1899" s="52"/>
      <c r="Y1899" s="52"/>
      <c r="Z1899" s="52"/>
      <c r="AA1899" s="52"/>
      <c r="AB1899" s="52"/>
      <c r="AC1899" s="52"/>
      <c r="AD1899" s="52"/>
      <c r="AE1899" s="52"/>
      <c r="AF1899" s="52"/>
      <c r="AG1899" s="52"/>
      <c r="AH1899" s="52"/>
      <c r="AI1899" s="52"/>
      <c r="AJ1899" s="52"/>
      <c r="AK1899" s="52"/>
      <c r="AL1899" s="52"/>
      <c r="AM1899" s="52"/>
      <c r="AN1899" s="52"/>
      <c r="AO1899" s="52"/>
      <c r="AP1899" s="52"/>
      <c r="AQ1899" s="52"/>
      <c r="AR1899" s="52"/>
      <c r="AS1899" s="52"/>
      <c r="AT1899" s="52"/>
      <c r="AU1899" s="52"/>
      <c r="AV1899" s="52"/>
      <c r="AW1899" s="52"/>
    </row>
    <row r="1900" spans="15:49" x14ac:dyDescent="0.2">
      <c r="O1900" s="52"/>
      <c r="P1900" s="52"/>
      <c r="Q1900" s="52"/>
      <c r="R1900" s="52"/>
      <c r="S1900" s="52"/>
      <c r="T1900" s="52"/>
      <c r="U1900" s="52"/>
      <c r="V1900" s="52"/>
      <c r="W1900" s="52"/>
      <c r="X1900" s="52"/>
      <c r="Y1900" s="52"/>
      <c r="Z1900" s="52"/>
      <c r="AA1900" s="52"/>
      <c r="AB1900" s="52"/>
      <c r="AC1900" s="52"/>
      <c r="AD1900" s="52"/>
      <c r="AE1900" s="52"/>
      <c r="AF1900" s="52"/>
      <c r="AG1900" s="52"/>
      <c r="AH1900" s="52"/>
      <c r="AI1900" s="52"/>
      <c r="AJ1900" s="52"/>
      <c r="AK1900" s="52"/>
      <c r="AL1900" s="52"/>
      <c r="AM1900" s="52"/>
      <c r="AN1900" s="52"/>
      <c r="AO1900" s="52"/>
      <c r="AP1900" s="52"/>
      <c r="AQ1900" s="52"/>
      <c r="AR1900" s="52"/>
      <c r="AS1900" s="52"/>
      <c r="AT1900" s="52"/>
      <c r="AU1900" s="52"/>
      <c r="AV1900" s="52"/>
      <c r="AW1900" s="52"/>
    </row>
    <row r="1901" spans="15:49" x14ac:dyDescent="0.2">
      <c r="O1901" s="52"/>
      <c r="P1901" s="52"/>
      <c r="Q1901" s="52"/>
      <c r="R1901" s="52"/>
      <c r="S1901" s="52"/>
      <c r="T1901" s="52"/>
      <c r="U1901" s="52"/>
      <c r="V1901" s="52"/>
      <c r="W1901" s="52"/>
      <c r="X1901" s="52"/>
      <c r="Y1901" s="52"/>
      <c r="Z1901" s="52"/>
      <c r="AA1901" s="52"/>
      <c r="AB1901" s="52"/>
      <c r="AC1901" s="52"/>
      <c r="AD1901" s="52"/>
      <c r="AE1901" s="52"/>
      <c r="AF1901" s="52"/>
      <c r="AG1901" s="52"/>
      <c r="AH1901" s="52"/>
      <c r="AI1901" s="52"/>
      <c r="AJ1901" s="52"/>
      <c r="AK1901" s="52"/>
      <c r="AL1901" s="52"/>
      <c r="AM1901" s="52"/>
      <c r="AN1901" s="52"/>
      <c r="AO1901" s="52"/>
      <c r="AP1901" s="52"/>
      <c r="AQ1901" s="52"/>
      <c r="AR1901" s="52"/>
      <c r="AS1901" s="52"/>
      <c r="AT1901" s="52"/>
      <c r="AU1901" s="52"/>
      <c r="AV1901" s="52"/>
      <c r="AW1901" s="52"/>
    </row>
    <row r="1902" spans="15:49" x14ac:dyDescent="0.2">
      <c r="O1902" s="52"/>
      <c r="P1902" s="52"/>
      <c r="Q1902" s="52"/>
      <c r="R1902" s="52"/>
      <c r="S1902" s="52"/>
      <c r="T1902" s="52"/>
      <c r="U1902" s="52"/>
      <c r="V1902" s="52"/>
      <c r="W1902" s="52"/>
      <c r="X1902" s="52"/>
      <c r="Y1902" s="52"/>
      <c r="Z1902" s="52"/>
      <c r="AA1902" s="52"/>
      <c r="AB1902" s="52"/>
      <c r="AC1902" s="52"/>
      <c r="AD1902" s="52"/>
      <c r="AE1902" s="52"/>
      <c r="AF1902" s="52"/>
      <c r="AG1902" s="52"/>
      <c r="AH1902" s="52"/>
      <c r="AI1902" s="52"/>
      <c r="AJ1902" s="52"/>
      <c r="AK1902" s="52"/>
      <c r="AL1902" s="52"/>
      <c r="AM1902" s="52"/>
      <c r="AN1902" s="52"/>
      <c r="AO1902" s="52"/>
      <c r="AP1902" s="52"/>
      <c r="AQ1902" s="52"/>
      <c r="AR1902" s="52"/>
      <c r="AS1902" s="52"/>
      <c r="AT1902" s="52"/>
      <c r="AU1902" s="52"/>
      <c r="AV1902" s="52"/>
      <c r="AW1902" s="52"/>
    </row>
    <row r="1903" spans="15:49" x14ac:dyDescent="0.2">
      <c r="O1903" s="52"/>
      <c r="P1903" s="52"/>
      <c r="Q1903" s="52"/>
      <c r="R1903" s="52"/>
      <c r="S1903" s="52"/>
      <c r="T1903" s="52"/>
      <c r="U1903" s="52"/>
      <c r="V1903" s="52"/>
      <c r="W1903" s="52"/>
      <c r="X1903" s="52"/>
      <c r="Y1903" s="52"/>
      <c r="Z1903" s="52"/>
      <c r="AA1903" s="52"/>
      <c r="AB1903" s="52"/>
      <c r="AC1903" s="52"/>
      <c r="AD1903" s="52"/>
      <c r="AE1903" s="52"/>
      <c r="AF1903" s="52"/>
      <c r="AG1903" s="52"/>
      <c r="AH1903" s="52"/>
      <c r="AI1903" s="52"/>
      <c r="AJ1903" s="52"/>
      <c r="AK1903" s="52"/>
      <c r="AL1903" s="52"/>
      <c r="AM1903" s="52"/>
      <c r="AN1903" s="52"/>
      <c r="AO1903" s="52"/>
      <c r="AP1903" s="52"/>
      <c r="AQ1903" s="52"/>
      <c r="AR1903" s="52"/>
      <c r="AS1903" s="52"/>
      <c r="AT1903" s="52"/>
      <c r="AU1903" s="52"/>
      <c r="AV1903" s="52"/>
      <c r="AW1903" s="52"/>
    </row>
    <row r="1904" spans="15:49" x14ac:dyDescent="0.2">
      <c r="O1904" s="52"/>
      <c r="P1904" s="52"/>
      <c r="Q1904" s="52"/>
      <c r="R1904" s="52"/>
      <c r="S1904" s="52"/>
      <c r="T1904" s="52"/>
      <c r="U1904" s="52"/>
      <c r="V1904" s="52"/>
      <c r="W1904" s="52"/>
      <c r="X1904" s="52"/>
      <c r="Y1904" s="52"/>
      <c r="Z1904" s="52"/>
      <c r="AA1904" s="52"/>
      <c r="AB1904" s="52"/>
      <c r="AC1904" s="52"/>
      <c r="AD1904" s="52"/>
      <c r="AE1904" s="52"/>
      <c r="AF1904" s="52"/>
      <c r="AG1904" s="52"/>
      <c r="AH1904" s="52"/>
      <c r="AI1904" s="52"/>
      <c r="AJ1904" s="52"/>
      <c r="AK1904" s="52"/>
      <c r="AL1904" s="52"/>
      <c r="AM1904" s="52"/>
      <c r="AN1904" s="52"/>
      <c r="AO1904" s="52"/>
      <c r="AP1904" s="52"/>
      <c r="AQ1904" s="52"/>
      <c r="AR1904" s="52"/>
      <c r="AS1904" s="52"/>
      <c r="AT1904" s="52"/>
      <c r="AU1904" s="52"/>
      <c r="AV1904" s="52"/>
      <c r="AW1904" s="52"/>
    </row>
    <row r="1905" spans="15:49" x14ac:dyDescent="0.2">
      <c r="O1905" s="52"/>
      <c r="P1905" s="52"/>
      <c r="Q1905" s="52"/>
      <c r="R1905" s="52"/>
      <c r="S1905" s="52"/>
      <c r="T1905" s="52"/>
      <c r="U1905" s="52"/>
      <c r="V1905" s="52"/>
      <c r="W1905" s="52"/>
      <c r="X1905" s="52"/>
      <c r="Y1905" s="52"/>
      <c r="Z1905" s="52"/>
      <c r="AA1905" s="52"/>
      <c r="AB1905" s="52"/>
      <c r="AC1905" s="52"/>
      <c r="AD1905" s="52"/>
      <c r="AE1905" s="52"/>
      <c r="AF1905" s="52"/>
      <c r="AG1905" s="52"/>
      <c r="AH1905" s="52"/>
      <c r="AI1905" s="52"/>
      <c r="AJ1905" s="52"/>
      <c r="AK1905" s="52"/>
      <c r="AL1905" s="52"/>
      <c r="AM1905" s="52"/>
      <c r="AN1905" s="52"/>
      <c r="AO1905" s="52"/>
      <c r="AP1905" s="52"/>
      <c r="AQ1905" s="52"/>
      <c r="AR1905" s="52"/>
      <c r="AS1905" s="52"/>
      <c r="AT1905" s="52"/>
      <c r="AU1905" s="52"/>
      <c r="AV1905" s="52"/>
      <c r="AW1905" s="52"/>
    </row>
    <row r="1906" spans="15:49" x14ac:dyDescent="0.2">
      <c r="O1906" s="52"/>
      <c r="P1906" s="52"/>
      <c r="Q1906" s="52"/>
      <c r="R1906" s="52"/>
      <c r="S1906" s="52"/>
      <c r="T1906" s="52"/>
      <c r="U1906" s="52"/>
      <c r="V1906" s="52"/>
      <c r="W1906" s="52"/>
      <c r="X1906" s="52"/>
      <c r="Y1906" s="52"/>
      <c r="Z1906" s="52"/>
      <c r="AA1906" s="52"/>
      <c r="AB1906" s="52"/>
      <c r="AC1906" s="52"/>
      <c r="AD1906" s="52"/>
      <c r="AE1906" s="52"/>
      <c r="AF1906" s="52"/>
      <c r="AG1906" s="52"/>
      <c r="AH1906" s="52"/>
      <c r="AI1906" s="52"/>
      <c r="AJ1906" s="52"/>
      <c r="AK1906" s="52"/>
      <c r="AL1906" s="52"/>
      <c r="AM1906" s="52"/>
      <c r="AN1906" s="52"/>
      <c r="AO1906" s="52"/>
      <c r="AP1906" s="52"/>
      <c r="AQ1906" s="52"/>
      <c r="AR1906" s="52"/>
      <c r="AS1906" s="52"/>
      <c r="AT1906" s="52"/>
      <c r="AU1906" s="52"/>
      <c r="AV1906" s="52"/>
      <c r="AW1906" s="52"/>
    </row>
    <row r="1907" spans="15:49" x14ac:dyDescent="0.2">
      <c r="O1907" s="52"/>
      <c r="P1907" s="52"/>
      <c r="Q1907" s="52"/>
      <c r="R1907" s="52"/>
      <c r="S1907" s="52"/>
      <c r="T1907" s="52"/>
      <c r="U1907" s="52"/>
      <c r="V1907" s="52"/>
      <c r="W1907" s="52"/>
      <c r="X1907" s="52"/>
      <c r="Y1907" s="52"/>
      <c r="Z1907" s="52"/>
      <c r="AA1907" s="52"/>
      <c r="AB1907" s="52"/>
      <c r="AC1907" s="52"/>
      <c r="AD1907" s="52"/>
      <c r="AE1907" s="52"/>
      <c r="AF1907" s="52"/>
      <c r="AG1907" s="52"/>
      <c r="AH1907" s="52"/>
      <c r="AI1907" s="52"/>
      <c r="AJ1907" s="52"/>
      <c r="AK1907" s="52"/>
      <c r="AL1907" s="52"/>
      <c r="AM1907" s="52"/>
      <c r="AN1907" s="52"/>
      <c r="AO1907" s="52"/>
      <c r="AP1907" s="52"/>
      <c r="AQ1907" s="52"/>
      <c r="AR1907" s="52"/>
      <c r="AS1907" s="52"/>
      <c r="AT1907" s="52"/>
      <c r="AU1907" s="52"/>
      <c r="AV1907" s="52"/>
      <c r="AW1907" s="52"/>
    </row>
    <row r="1908" spans="15:49" x14ac:dyDescent="0.2">
      <c r="O1908" s="52"/>
      <c r="P1908" s="52"/>
      <c r="Q1908" s="52"/>
      <c r="R1908" s="52"/>
      <c r="S1908" s="52"/>
      <c r="T1908" s="52"/>
      <c r="U1908" s="52"/>
      <c r="V1908" s="52"/>
      <c r="W1908" s="52"/>
      <c r="X1908" s="52"/>
      <c r="Y1908" s="52"/>
      <c r="Z1908" s="52"/>
      <c r="AA1908" s="52"/>
      <c r="AB1908" s="52"/>
      <c r="AC1908" s="52"/>
      <c r="AD1908" s="52"/>
      <c r="AE1908" s="52"/>
      <c r="AF1908" s="52"/>
      <c r="AG1908" s="52"/>
      <c r="AH1908" s="52"/>
      <c r="AI1908" s="52"/>
      <c r="AJ1908" s="52"/>
      <c r="AK1908" s="52"/>
      <c r="AL1908" s="52"/>
      <c r="AM1908" s="52"/>
      <c r="AN1908" s="52"/>
      <c r="AO1908" s="52"/>
      <c r="AP1908" s="52"/>
      <c r="AQ1908" s="52"/>
      <c r="AR1908" s="52"/>
      <c r="AS1908" s="52"/>
      <c r="AT1908" s="52"/>
      <c r="AU1908" s="52"/>
      <c r="AV1908" s="52"/>
      <c r="AW1908" s="52"/>
    </row>
    <row r="1909" spans="15:49" x14ac:dyDescent="0.2">
      <c r="O1909" s="52"/>
      <c r="P1909" s="52"/>
      <c r="Q1909" s="52"/>
      <c r="R1909" s="52"/>
      <c r="S1909" s="52"/>
      <c r="T1909" s="52"/>
      <c r="U1909" s="52"/>
      <c r="V1909" s="52"/>
      <c r="W1909" s="52"/>
      <c r="X1909" s="52"/>
      <c r="Y1909" s="52"/>
      <c r="Z1909" s="52"/>
      <c r="AA1909" s="52"/>
      <c r="AB1909" s="52"/>
      <c r="AC1909" s="52"/>
      <c r="AD1909" s="52"/>
      <c r="AE1909" s="52"/>
      <c r="AF1909" s="52"/>
      <c r="AG1909" s="52"/>
      <c r="AH1909" s="52"/>
      <c r="AI1909" s="52"/>
      <c r="AJ1909" s="52"/>
      <c r="AK1909" s="52"/>
      <c r="AL1909" s="52"/>
      <c r="AM1909" s="52"/>
      <c r="AN1909" s="52"/>
      <c r="AO1909" s="52"/>
      <c r="AP1909" s="52"/>
      <c r="AQ1909" s="52"/>
      <c r="AR1909" s="52"/>
      <c r="AS1909" s="52"/>
      <c r="AT1909" s="52"/>
      <c r="AU1909" s="52"/>
      <c r="AV1909" s="52"/>
      <c r="AW1909" s="52"/>
    </row>
    <row r="1910" spans="15:49" x14ac:dyDescent="0.2">
      <c r="O1910" s="52"/>
      <c r="P1910" s="52"/>
      <c r="Q1910" s="52"/>
      <c r="R1910" s="52"/>
      <c r="S1910" s="52"/>
      <c r="T1910" s="52"/>
      <c r="U1910" s="52"/>
      <c r="V1910" s="52"/>
      <c r="W1910" s="52"/>
      <c r="X1910" s="52"/>
      <c r="Y1910" s="52"/>
      <c r="Z1910" s="52"/>
      <c r="AA1910" s="52"/>
      <c r="AB1910" s="52"/>
      <c r="AC1910" s="52"/>
      <c r="AD1910" s="52"/>
      <c r="AE1910" s="52"/>
      <c r="AF1910" s="52"/>
      <c r="AG1910" s="52"/>
      <c r="AH1910" s="52"/>
      <c r="AI1910" s="52"/>
      <c r="AJ1910" s="52"/>
      <c r="AK1910" s="52"/>
      <c r="AL1910" s="52"/>
      <c r="AM1910" s="52"/>
      <c r="AN1910" s="52"/>
      <c r="AO1910" s="52"/>
      <c r="AP1910" s="52"/>
      <c r="AQ1910" s="52"/>
      <c r="AR1910" s="52"/>
      <c r="AS1910" s="52"/>
      <c r="AT1910" s="52"/>
      <c r="AU1910" s="52"/>
      <c r="AV1910" s="52"/>
      <c r="AW1910" s="52"/>
    </row>
    <row r="1911" spans="15:49" x14ac:dyDescent="0.2">
      <c r="O1911" s="52"/>
      <c r="P1911" s="52"/>
      <c r="Q1911" s="52"/>
      <c r="R1911" s="52"/>
      <c r="S1911" s="52"/>
      <c r="T1911" s="52"/>
      <c r="U1911" s="52"/>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row>
    <row r="1912" spans="15:49" x14ac:dyDescent="0.2">
      <c r="O1912" s="52"/>
      <c r="P1912" s="52"/>
      <c r="Q1912" s="52"/>
      <c r="R1912" s="52"/>
      <c r="S1912" s="52"/>
      <c r="T1912" s="52"/>
      <c r="U1912" s="52"/>
      <c r="V1912" s="52"/>
      <c r="W1912" s="52"/>
      <c r="X1912" s="52"/>
      <c r="Y1912" s="52"/>
      <c r="Z1912" s="52"/>
      <c r="AA1912" s="52"/>
      <c r="AB1912" s="52"/>
      <c r="AC1912" s="52"/>
      <c r="AD1912" s="52"/>
      <c r="AE1912" s="52"/>
      <c r="AF1912" s="52"/>
      <c r="AG1912" s="52"/>
      <c r="AH1912" s="52"/>
      <c r="AI1912" s="52"/>
      <c r="AJ1912" s="52"/>
      <c r="AK1912" s="52"/>
      <c r="AL1912" s="52"/>
      <c r="AM1912" s="52"/>
      <c r="AN1912" s="52"/>
      <c r="AO1912" s="52"/>
      <c r="AP1912" s="52"/>
      <c r="AQ1912" s="52"/>
      <c r="AR1912" s="52"/>
      <c r="AS1912" s="52"/>
      <c r="AT1912" s="52"/>
      <c r="AU1912" s="52"/>
      <c r="AV1912" s="52"/>
      <c r="AW1912" s="52"/>
    </row>
    <row r="1913" spans="15:49" x14ac:dyDescent="0.2">
      <c r="O1913" s="52"/>
      <c r="P1913" s="52"/>
      <c r="Q1913" s="52"/>
      <c r="R1913" s="52"/>
      <c r="S1913" s="52"/>
      <c r="T1913" s="52"/>
      <c r="U1913" s="52"/>
      <c r="V1913" s="52"/>
      <c r="W1913" s="52"/>
      <c r="X1913" s="52"/>
      <c r="Y1913" s="52"/>
      <c r="Z1913" s="52"/>
      <c r="AA1913" s="52"/>
      <c r="AB1913" s="52"/>
      <c r="AC1913" s="52"/>
      <c r="AD1913" s="52"/>
      <c r="AE1913" s="52"/>
      <c r="AF1913" s="52"/>
      <c r="AG1913" s="52"/>
      <c r="AH1913" s="52"/>
      <c r="AI1913" s="52"/>
      <c r="AJ1913" s="52"/>
      <c r="AK1913" s="52"/>
      <c r="AL1913" s="52"/>
      <c r="AM1913" s="52"/>
      <c r="AN1913" s="52"/>
      <c r="AO1913" s="52"/>
      <c r="AP1913" s="52"/>
      <c r="AQ1913" s="52"/>
      <c r="AR1913" s="52"/>
      <c r="AS1913" s="52"/>
      <c r="AT1913" s="52"/>
      <c r="AU1913" s="52"/>
      <c r="AV1913" s="52"/>
      <c r="AW1913" s="52"/>
    </row>
    <row r="1914" spans="15:49" x14ac:dyDescent="0.2">
      <c r="O1914" s="52"/>
      <c r="P1914" s="52"/>
      <c r="Q1914" s="52"/>
      <c r="R1914" s="52"/>
      <c r="S1914" s="52"/>
      <c r="T1914" s="52"/>
      <c r="U1914" s="52"/>
      <c r="V1914" s="52"/>
      <c r="W1914" s="52"/>
      <c r="X1914" s="52"/>
      <c r="Y1914" s="52"/>
      <c r="Z1914" s="52"/>
      <c r="AA1914" s="52"/>
      <c r="AB1914" s="52"/>
      <c r="AC1914" s="52"/>
      <c r="AD1914" s="52"/>
      <c r="AE1914" s="52"/>
      <c r="AF1914" s="52"/>
      <c r="AG1914" s="52"/>
      <c r="AH1914" s="52"/>
      <c r="AI1914" s="52"/>
      <c r="AJ1914" s="52"/>
      <c r="AK1914" s="52"/>
      <c r="AL1914" s="52"/>
      <c r="AM1914" s="52"/>
      <c r="AN1914" s="52"/>
      <c r="AO1914" s="52"/>
      <c r="AP1914" s="52"/>
      <c r="AQ1914" s="52"/>
      <c r="AR1914" s="52"/>
      <c r="AS1914" s="52"/>
      <c r="AT1914" s="52"/>
      <c r="AU1914" s="52"/>
      <c r="AV1914" s="52"/>
      <c r="AW1914" s="52"/>
    </row>
    <row r="1915" spans="15:49" x14ac:dyDescent="0.2">
      <c r="O1915" s="52"/>
      <c r="P1915" s="52"/>
      <c r="Q1915" s="52"/>
      <c r="R1915" s="52"/>
      <c r="S1915" s="52"/>
      <c r="T1915" s="52"/>
      <c r="U1915" s="52"/>
      <c r="V1915" s="52"/>
      <c r="W1915" s="52"/>
      <c r="X1915" s="52"/>
      <c r="Y1915" s="52"/>
      <c r="Z1915" s="52"/>
      <c r="AA1915" s="52"/>
      <c r="AB1915" s="52"/>
      <c r="AC1915" s="52"/>
      <c r="AD1915" s="52"/>
      <c r="AE1915" s="52"/>
      <c r="AF1915" s="52"/>
      <c r="AG1915" s="52"/>
      <c r="AH1915" s="52"/>
      <c r="AI1915" s="52"/>
      <c r="AJ1915" s="52"/>
      <c r="AK1915" s="52"/>
      <c r="AL1915" s="52"/>
      <c r="AM1915" s="52"/>
      <c r="AN1915" s="52"/>
      <c r="AO1915" s="52"/>
      <c r="AP1915" s="52"/>
      <c r="AQ1915" s="52"/>
      <c r="AR1915" s="52"/>
      <c r="AS1915" s="52"/>
      <c r="AT1915" s="52"/>
      <c r="AU1915" s="52"/>
      <c r="AV1915" s="52"/>
      <c r="AW1915" s="52"/>
    </row>
    <row r="1916" spans="15:49" x14ac:dyDescent="0.2">
      <c r="O1916" s="52"/>
      <c r="P1916" s="52"/>
      <c r="Q1916" s="52"/>
      <c r="R1916" s="52"/>
      <c r="S1916" s="52"/>
      <c r="T1916" s="52"/>
      <c r="U1916" s="52"/>
      <c r="V1916" s="52"/>
      <c r="W1916" s="52"/>
      <c r="X1916" s="52"/>
      <c r="Y1916" s="52"/>
      <c r="Z1916" s="52"/>
      <c r="AA1916" s="52"/>
      <c r="AB1916" s="52"/>
      <c r="AC1916" s="52"/>
      <c r="AD1916" s="52"/>
      <c r="AE1916" s="52"/>
      <c r="AF1916" s="52"/>
      <c r="AG1916" s="52"/>
      <c r="AH1916" s="52"/>
      <c r="AI1916" s="52"/>
      <c r="AJ1916" s="52"/>
      <c r="AK1916" s="52"/>
      <c r="AL1916" s="52"/>
      <c r="AM1916" s="52"/>
      <c r="AN1916" s="52"/>
      <c r="AO1916" s="52"/>
      <c r="AP1916" s="52"/>
      <c r="AQ1916" s="52"/>
      <c r="AR1916" s="52"/>
      <c r="AS1916" s="52"/>
      <c r="AT1916" s="52"/>
      <c r="AU1916" s="52"/>
      <c r="AV1916" s="52"/>
      <c r="AW1916" s="52"/>
    </row>
    <row r="1917" spans="15:49" x14ac:dyDescent="0.2">
      <c r="O1917" s="52"/>
      <c r="P1917" s="52"/>
      <c r="Q1917" s="52"/>
      <c r="R1917" s="52"/>
      <c r="S1917" s="52"/>
      <c r="T1917" s="52"/>
      <c r="U1917" s="52"/>
      <c r="V1917" s="52"/>
      <c r="W1917" s="52"/>
      <c r="X1917" s="52"/>
      <c r="Y1917" s="52"/>
      <c r="Z1917" s="52"/>
      <c r="AA1917" s="52"/>
      <c r="AB1917" s="52"/>
      <c r="AC1917" s="52"/>
      <c r="AD1917" s="52"/>
      <c r="AE1917" s="52"/>
      <c r="AF1917" s="52"/>
      <c r="AG1917" s="52"/>
      <c r="AH1917" s="52"/>
      <c r="AI1917" s="52"/>
      <c r="AJ1917" s="52"/>
      <c r="AK1917" s="52"/>
      <c r="AL1917" s="52"/>
      <c r="AM1917" s="52"/>
      <c r="AN1917" s="52"/>
      <c r="AO1917" s="52"/>
      <c r="AP1917" s="52"/>
      <c r="AQ1917" s="52"/>
      <c r="AR1917" s="52"/>
      <c r="AS1917" s="52"/>
      <c r="AT1917" s="52"/>
      <c r="AU1917" s="52"/>
      <c r="AV1917" s="52"/>
      <c r="AW1917" s="52"/>
    </row>
    <row r="1918" spans="15:49" x14ac:dyDescent="0.2">
      <c r="O1918" s="52"/>
      <c r="P1918" s="52"/>
      <c r="Q1918" s="52"/>
      <c r="R1918" s="52"/>
      <c r="S1918" s="52"/>
      <c r="T1918" s="52"/>
      <c r="U1918" s="52"/>
      <c r="V1918" s="52"/>
      <c r="W1918" s="52"/>
      <c r="X1918" s="52"/>
      <c r="Y1918" s="52"/>
      <c r="Z1918" s="52"/>
      <c r="AA1918" s="52"/>
      <c r="AB1918" s="52"/>
      <c r="AC1918" s="52"/>
      <c r="AD1918" s="52"/>
      <c r="AE1918" s="52"/>
      <c r="AF1918" s="52"/>
      <c r="AG1918" s="52"/>
      <c r="AH1918" s="52"/>
      <c r="AI1918" s="52"/>
      <c r="AJ1918" s="52"/>
      <c r="AK1918" s="52"/>
      <c r="AL1918" s="52"/>
      <c r="AM1918" s="52"/>
      <c r="AN1918" s="52"/>
      <c r="AO1918" s="52"/>
      <c r="AP1918" s="52"/>
      <c r="AQ1918" s="52"/>
      <c r="AR1918" s="52"/>
      <c r="AS1918" s="52"/>
      <c r="AT1918" s="52"/>
      <c r="AU1918" s="52"/>
      <c r="AV1918" s="52"/>
      <c r="AW1918" s="52"/>
    </row>
    <row r="1919" spans="15:49" x14ac:dyDescent="0.2">
      <c r="O1919" s="52"/>
      <c r="P1919" s="52"/>
      <c r="Q1919" s="52"/>
      <c r="R1919" s="52"/>
      <c r="S1919" s="52"/>
      <c r="T1919" s="52"/>
      <c r="U1919" s="52"/>
      <c r="V1919" s="52"/>
      <c r="W1919" s="52"/>
      <c r="X1919" s="52"/>
      <c r="Y1919" s="52"/>
      <c r="Z1919" s="52"/>
      <c r="AA1919" s="52"/>
      <c r="AB1919" s="52"/>
      <c r="AC1919" s="52"/>
      <c r="AD1919" s="52"/>
      <c r="AE1919" s="52"/>
      <c r="AF1919" s="52"/>
      <c r="AG1919" s="52"/>
      <c r="AH1919" s="52"/>
      <c r="AI1919" s="52"/>
      <c r="AJ1919" s="52"/>
      <c r="AK1919" s="52"/>
      <c r="AL1919" s="52"/>
      <c r="AM1919" s="52"/>
      <c r="AN1919" s="52"/>
      <c r="AO1919" s="52"/>
      <c r="AP1919" s="52"/>
      <c r="AQ1919" s="52"/>
      <c r="AR1919" s="52"/>
      <c r="AS1919" s="52"/>
      <c r="AT1919" s="52"/>
      <c r="AU1919" s="52"/>
      <c r="AV1919" s="52"/>
      <c r="AW1919" s="52"/>
    </row>
    <row r="1920" spans="15:49" x14ac:dyDescent="0.2">
      <c r="O1920" s="52"/>
      <c r="P1920" s="52"/>
      <c r="Q1920" s="52"/>
      <c r="R1920" s="52"/>
      <c r="S1920" s="52"/>
      <c r="T1920" s="52"/>
      <c r="U1920" s="52"/>
      <c r="V1920" s="52"/>
      <c r="W1920" s="52"/>
      <c r="X1920" s="52"/>
      <c r="Y1920" s="52"/>
      <c r="Z1920" s="52"/>
      <c r="AA1920" s="52"/>
      <c r="AB1920" s="52"/>
      <c r="AC1920" s="52"/>
      <c r="AD1920" s="52"/>
      <c r="AE1920" s="52"/>
      <c r="AF1920" s="52"/>
      <c r="AG1920" s="52"/>
      <c r="AH1920" s="52"/>
      <c r="AI1920" s="52"/>
      <c r="AJ1920" s="52"/>
      <c r="AK1920" s="52"/>
      <c r="AL1920" s="52"/>
      <c r="AM1920" s="52"/>
      <c r="AN1920" s="52"/>
      <c r="AO1920" s="52"/>
      <c r="AP1920" s="52"/>
      <c r="AQ1920" s="52"/>
      <c r="AR1920" s="52"/>
      <c r="AS1920" s="52"/>
      <c r="AT1920" s="52"/>
      <c r="AU1920" s="52"/>
      <c r="AV1920" s="52"/>
      <c r="AW1920" s="52"/>
    </row>
    <row r="1921" spans="15:49" x14ac:dyDescent="0.2">
      <c r="O1921" s="52"/>
      <c r="P1921" s="52"/>
      <c r="Q1921" s="52"/>
      <c r="R1921" s="52"/>
      <c r="S1921" s="52"/>
      <c r="T1921" s="52"/>
      <c r="U1921" s="52"/>
      <c r="V1921" s="52"/>
      <c r="W1921" s="52"/>
      <c r="X1921" s="52"/>
      <c r="Y1921" s="52"/>
      <c r="Z1921" s="52"/>
      <c r="AA1921" s="52"/>
      <c r="AB1921" s="52"/>
      <c r="AC1921" s="52"/>
      <c r="AD1921" s="52"/>
      <c r="AE1921" s="52"/>
      <c r="AF1921" s="52"/>
      <c r="AG1921" s="52"/>
      <c r="AH1921" s="52"/>
      <c r="AI1921" s="52"/>
      <c r="AJ1921" s="52"/>
      <c r="AK1921" s="52"/>
      <c r="AL1921" s="52"/>
      <c r="AM1921" s="52"/>
      <c r="AN1921" s="52"/>
      <c r="AO1921" s="52"/>
      <c r="AP1921" s="52"/>
      <c r="AQ1921" s="52"/>
      <c r="AR1921" s="52"/>
      <c r="AS1921" s="52"/>
      <c r="AT1921" s="52"/>
      <c r="AU1921" s="52"/>
      <c r="AV1921" s="52"/>
      <c r="AW1921" s="52"/>
    </row>
    <row r="1922" spans="15:49" x14ac:dyDescent="0.2">
      <c r="O1922" s="52"/>
      <c r="P1922" s="52"/>
      <c r="Q1922" s="52"/>
      <c r="R1922" s="52"/>
      <c r="S1922" s="52"/>
      <c r="T1922" s="52"/>
      <c r="U1922" s="52"/>
      <c r="V1922" s="52"/>
      <c r="W1922" s="52"/>
      <c r="X1922" s="52"/>
      <c r="Y1922" s="52"/>
      <c r="Z1922" s="52"/>
      <c r="AA1922" s="52"/>
      <c r="AB1922" s="52"/>
      <c r="AC1922" s="52"/>
      <c r="AD1922" s="52"/>
      <c r="AE1922" s="52"/>
      <c r="AF1922" s="52"/>
      <c r="AG1922" s="52"/>
      <c r="AH1922" s="52"/>
      <c r="AI1922" s="52"/>
      <c r="AJ1922" s="52"/>
      <c r="AK1922" s="52"/>
      <c r="AL1922" s="52"/>
      <c r="AM1922" s="52"/>
      <c r="AN1922" s="52"/>
      <c r="AO1922" s="52"/>
      <c r="AP1922" s="52"/>
      <c r="AQ1922" s="52"/>
      <c r="AR1922" s="52"/>
      <c r="AS1922" s="52"/>
      <c r="AT1922" s="52"/>
      <c r="AU1922" s="52"/>
      <c r="AV1922" s="52"/>
      <c r="AW1922" s="52"/>
    </row>
    <row r="1923" spans="15:49" x14ac:dyDescent="0.2">
      <c r="O1923" s="52"/>
      <c r="P1923" s="52"/>
      <c r="Q1923" s="52"/>
      <c r="R1923" s="52"/>
      <c r="S1923" s="52"/>
      <c r="T1923" s="52"/>
      <c r="U1923" s="52"/>
      <c r="V1923" s="52"/>
      <c r="W1923" s="52"/>
      <c r="X1923" s="52"/>
      <c r="Y1923" s="52"/>
      <c r="Z1923" s="52"/>
      <c r="AA1923" s="52"/>
      <c r="AB1923" s="52"/>
      <c r="AC1923" s="52"/>
      <c r="AD1923" s="52"/>
      <c r="AE1923" s="52"/>
      <c r="AF1923" s="52"/>
      <c r="AG1923" s="52"/>
      <c r="AH1923" s="52"/>
      <c r="AI1923" s="52"/>
      <c r="AJ1923" s="52"/>
      <c r="AK1923" s="52"/>
      <c r="AL1923" s="52"/>
      <c r="AM1923" s="52"/>
      <c r="AN1923" s="52"/>
      <c r="AO1923" s="52"/>
      <c r="AP1923" s="52"/>
      <c r="AQ1923" s="52"/>
      <c r="AR1923" s="52"/>
      <c r="AS1923" s="52"/>
      <c r="AT1923" s="52"/>
      <c r="AU1923" s="52"/>
      <c r="AV1923" s="52"/>
      <c r="AW1923" s="52"/>
    </row>
    <row r="1924" spans="15:49" x14ac:dyDescent="0.2">
      <c r="O1924" s="52"/>
      <c r="P1924" s="52"/>
      <c r="Q1924" s="52"/>
      <c r="R1924" s="52"/>
      <c r="S1924" s="52"/>
      <c r="T1924" s="52"/>
      <c r="U1924" s="52"/>
      <c r="V1924" s="52"/>
      <c r="W1924" s="52"/>
      <c r="X1924" s="52"/>
      <c r="Y1924" s="52"/>
      <c r="Z1924" s="52"/>
      <c r="AA1924" s="52"/>
      <c r="AB1924" s="52"/>
      <c r="AC1924" s="52"/>
      <c r="AD1924" s="52"/>
      <c r="AE1924" s="52"/>
      <c r="AF1924" s="52"/>
      <c r="AG1924" s="52"/>
      <c r="AH1924" s="52"/>
      <c r="AI1924" s="52"/>
      <c r="AJ1924" s="52"/>
      <c r="AK1924" s="52"/>
      <c r="AL1924" s="52"/>
      <c r="AM1924" s="52"/>
      <c r="AN1924" s="52"/>
      <c r="AO1924" s="52"/>
      <c r="AP1924" s="52"/>
      <c r="AQ1924" s="52"/>
      <c r="AR1924" s="52"/>
      <c r="AS1924" s="52"/>
      <c r="AT1924" s="52"/>
      <c r="AU1924" s="52"/>
      <c r="AV1924" s="52"/>
      <c r="AW1924" s="52"/>
    </row>
    <row r="1925" spans="15:49" x14ac:dyDescent="0.2">
      <c r="O1925" s="52"/>
      <c r="P1925" s="52"/>
      <c r="Q1925" s="52"/>
      <c r="R1925" s="52"/>
      <c r="S1925" s="52"/>
      <c r="T1925" s="52"/>
      <c r="U1925" s="52"/>
      <c r="V1925" s="52"/>
      <c r="W1925" s="52"/>
      <c r="X1925" s="52"/>
      <c r="Y1925" s="52"/>
    </row>
    <row r="1926" spans="15:49" x14ac:dyDescent="0.2">
      <c r="O1926" s="52"/>
      <c r="P1926" s="52"/>
      <c r="Q1926" s="52"/>
      <c r="R1926" s="52"/>
      <c r="S1926" s="52"/>
      <c r="T1926" s="52"/>
      <c r="U1926" s="52"/>
      <c r="V1926" s="52"/>
      <c r="W1926" s="52"/>
      <c r="X1926" s="52"/>
      <c r="Y1926" s="52"/>
    </row>
    <row r="1927" spans="15:49" x14ac:dyDescent="0.2">
      <c r="O1927" s="52"/>
      <c r="P1927" s="52"/>
      <c r="Q1927" s="52"/>
      <c r="R1927" s="52"/>
      <c r="S1927" s="52"/>
      <c r="T1927" s="52"/>
      <c r="U1927" s="52"/>
      <c r="V1927" s="52"/>
      <c r="W1927" s="52"/>
      <c r="X1927" s="52"/>
      <c r="Y1927" s="52"/>
    </row>
    <row r="1928" spans="15:49" x14ac:dyDescent="0.2">
      <c r="O1928" s="52"/>
      <c r="P1928" s="52"/>
      <c r="Q1928" s="52"/>
      <c r="R1928" s="52"/>
      <c r="S1928" s="52"/>
      <c r="T1928" s="52"/>
      <c r="U1928" s="52"/>
      <c r="V1928" s="52"/>
      <c r="W1928" s="52"/>
      <c r="X1928" s="52"/>
      <c r="Y1928" s="52"/>
    </row>
    <row r="1929" spans="15:49" x14ac:dyDescent="0.2">
      <c r="O1929" s="52"/>
      <c r="P1929" s="52"/>
      <c r="Q1929" s="52"/>
      <c r="R1929" s="52"/>
      <c r="S1929" s="52"/>
      <c r="T1929" s="52"/>
      <c r="U1929" s="52"/>
      <c r="V1929" s="52"/>
      <c r="W1929" s="52"/>
      <c r="X1929" s="52"/>
      <c r="Y1929" s="52"/>
    </row>
  </sheetData>
  <sheetProtection sheet="1" objects="1" scenarios="1" selectLockedCells="1"/>
  <mergeCells count="259">
    <mergeCell ref="N91:O91"/>
    <mergeCell ref="B91:C91"/>
    <mergeCell ref="L71:M71"/>
    <mergeCell ref="N69:P69"/>
    <mergeCell ref="N62:O62"/>
    <mergeCell ref="P61:Q61"/>
    <mergeCell ref="P62:Q62"/>
    <mergeCell ref="N61:O61"/>
    <mergeCell ref="B62:C62"/>
    <mergeCell ref="D62:E62"/>
    <mergeCell ref="J81:K81"/>
    <mergeCell ref="H72:I72"/>
    <mergeCell ref="D71:E71"/>
    <mergeCell ref="B71:C71"/>
    <mergeCell ref="B82:C82"/>
    <mergeCell ref="D82:E82"/>
    <mergeCell ref="F82:G82"/>
    <mergeCell ref="F81:G81"/>
    <mergeCell ref="L72:M72"/>
    <mergeCell ref="B81:C81"/>
    <mergeCell ref="D81:E81"/>
    <mergeCell ref="D91:E91"/>
    <mergeCell ref="J82:K82"/>
    <mergeCell ref="H81:I81"/>
    <mergeCell ref="H82:I82"/>
    <mergeCell ref="J72:K72"/>
    <mergeCell ref="B72:C72"/>
    <mergeCell ref="L98:M98"/>
    <mergeCell ref="L91:M91"/>
    <mergeCell ref="J92:K92"/>
    <mergeCell ref="B92:C92"/>
    <mergeCell ref="J91:K91"/>
    <mergeCell ref="F98:G98"/>
    <mergeCell ref="F72:G72"/>
    <mergeCell ref="D72:E72"/>
    <mergeCell ref="F91:G91"/>
    <mergeCell ref="H92:I92"/>
    <mergeCell ref="D92:E92"/>
    <mergeCell ref="F92:G92"/>
    <mergeCell ref="H91:I91"/>
    <mergeCell ref="X72:Y72"/>
    <mergeCell ref="T82:U82"/>
    <mergeCell ref="X92:Y92"/>
    <mergeCell ref="X81:Y81"/>
    <mergeCell ref="V82:W82"/>
    <mergeCell ref="X82:Y82"/>
    <mergeCell ref="X3:Y3"/>
    <mergeCell ref="X4:Y4"/>
    <mergeCell ref="X6:Y6"/>
    <mergeCell ref="X11:Y11"/>
    <mergeCell ref="X5:Y5"/>
    <mergeCell ref="X9:Y9"/>
    <mergeCell ref="X8:Y8"/>
    <mergeCell ref="T42:U42"/>
    <mergeCell ref="X71:Y71"/>
    <mergeCell ref="V61:W61"/>
    <mergeCell ref="T52:U52"/>
    <mergeCell ref="T51:U51"/>
    <mergeCell ref="V51:W51"/>
    <mergeCell ref="V52:W52"/>
    <mergeCell ref="T61:U61"/>
    <mergeCell ref="X19:Y19"/>
    <mergeCell ref="X20:Y20"/>
    <mergeCell ref="X62:Y62"/>
    <mergeCell ref="V49:W49"/>
    <mergeCell ref="L51:M51"/>
    <mergeCell ref="A12:C13"/>
    <mergeCell ref="B1:F1"/>
    <mergeCell ref="B2:F2"/>
    <mergeCell ref="B3:F3"/>
    <mergeCell ref="B5:F5"/>
    <mergeCell ref="B4:F4"/>
    <mergeCell ref="B7:F7"/>
    <mergeCell ref="A9:A10"/>
    <mergeCell ref="B6:F6"/>
    <mergeCell ref="B8:F8"/>
    <mergeCell ref="B9:B10"/>
    <mergeCell ref="C9:C10"/>
    <mergeCell ref="B39:C39"/>
    <mergeCell ref="D39:E39"/>
    <mergeCell ref="B49:C49"/>
    <mergeCell ref="D49:E49"/>
    <mergeCell ref="B41:C41"/>
    <mergeCell ref="D42:E42"/>
    <mergeCell ref="D27:E27"/>
    <mergeCell ref="F41:G41"/>
    <mergeCell ref="H41:I41"/>
    <mergeCell ref="H39:I39"/>
    <mergeCell ref="D41:E41"/>
    <mergeCell ref="H27:I27"/>
    <mergeCell ref="F39:G39"/>
    <mergeCell ref="J41:K41"/>
    <mergeCell ref="T27:U27"/>
    <mergeCell ref="L39:M39"/>
    <mergeCell ref="T39:U39"/>
    <mergeCell ref="T29:U29"/>
    <mergeCell ref="T28:V28"/>
    <mergeCell ref="M27:N27"/>
    <mergeCell ref="P27:Q27"/>
    <mergeCell ref="V27:W27"/>
    <mergeCell ref="V29:W29"/>
    <mergeCell ref="J39:K39"/>
    <mergeCell ref="N39:O39"/>
    <mergeCell ref="X26:Y26"/>
    <mergeCell ref="P24:Q24"/>
    <mergeCell ref="X24:Y24"/>
    <mergeCell ref="X25:Y25"/>
    <mergeCell ref="R61:S61"/>
    <mergeCell ref="V42:W42"/>
    <mergeCell ref="X21:Y21"/>
    <mergeCell ref="X23:Y23"/>
    <mergeCell ref="X29:Y29"/>
    <mergeCell ref="X61:Y61"/>
    <mergeCell ref="X22:Y22"/>
    <mergeCell ref="X51:Y51"/>
    <mergeCell ref="X52:Y52"/>
    <mergeCell ref="X42:Y42"/>
    <mergeCell ref="X27:Y27"/>
    <mergeCell ref="X28:Y28"/>
    <mergeCell ref="P49:Q49"/>
    <mergeCell ref="P42:Q42"/>
    <mergeCell ref="X39:Y39"/>
    <mergeCell ref="R51:S51"/>
    <mergeCell ref="R42:S42"/>
    <mergeCell ref="R39:S39"/>
    <mergeCell ref="R52:S52"/>
    <mergeCell ref="X49:Y49"/>
    <mergeCell ref="L49:M49"/>
    <mergeCell ref="N52:O52"/>
    <mergeCell ref="L42:M42"/>
    <mergeCell ref="N42:O42"/>
    <mergeCell ref="L52:M52"/>
    <mergeCell ref="N51:O51"/>
    <mergeCell ref="U1:W1"/>
    <mergeCell ref="P19:Q19"/>
    <mergeCell ref="P12:Q12"/>
    <mergeCell ref="P13:Q13"/>
    <mergeCell ref="P15:Q15"/>
    <mergeCell ref="P16:Q16"/>
    <mergeCell ref="P17:Q17"/>
    <mergeCell ref="S9:W9"/>
    <mergeCell ref="P11:Q11"/>
    <mergeCell ref="P3:Q3"/>
    <mergeCell ref="P4:Q4"/>
    <mergeCell ref="P5:Q5"/>
    <mergeCell ref="P9:Q9"/>
    <mergeCell ref="P8:Q8"/>
    <mergeCell ref="P6:Q6"/>
    <mergeCell ref="P18:Q18"/>
    <mergeCell ref="N49:O49"/>
    <mergeCell ref="R49:S49"/>
    <mergeCell ref="D51:E51"/>
    <mergeCell ref="F49:G49"/>
    <mergeCell ref="B52:C52"/>
    <mergeCell ref="B51:C51"/>
    <mergeCell ref="B42:C42"/>
    <mergeCell ref="B61:C61"/>
    <mergeCell ref="H42:I42"/>
    <mergeCell ref="J51:K51"/>
    <mergeCell ref="H51:I51"/>
    <mergeCell ref="J49:K49"/>
    <mergeCell ref="F42:G42"/>
    <mergeCell ref="H49:I49"/>
    <mergeCell ref="D52:E52"/>
    <mergeCell ref="F51:G51"/>
    <mergeCell ref="F52:G52"/>
    <mergeCell ref="H52:I52"/>
    <mergeCell ref="J61:K61"/>
    <mergeCell ref="J52:K52"/>
    <mergeCell ref="J42:K42"/>
    <mergeCell ref="N72:O72"/>
    <mergeCell ref="D61:E61"/>
    <mergeCell ref="F61:G61"/>
    <mergeCell ref="H61:I61"/>
    <mergeCell ref="F62:G62"/>
    <mergeCell ref="H62:I62"/>
    <mergeCell ref="L62:M62"/>
    <mergeCell ref="N71:O71"/>
    <mergeCell ref="L61:M61"/>
    <mergeCell ref="J62:K62"/>
    <mergeCell ref="H71:I71"/>
    <mergeCell ref="J71:K71"/>
    <mergeCell ref="F71:G71"/>
    <mergeCell ref="P72:Q72"/>
    <mergeCell ref="P23:Q23"/>
    <mergeCell ref="P20:Q20"/>
    <mergeCell ref="P22:Q22"/>
    <mergeCell ref="P21:Q21"/>
    <mergeCell ref="P51:Q51"/>
    <mergeCell ref="P52:Q52"/>
    <mergeCell ref="P71:Q71"/>
    <mergeCell ref="P39:Q39"/>
    <mergeCell ref="P25:Q25"/>
    <mergeCell ref="P26:Q26"/>
    <mergeCell ref="R72:S72"/>
    <mergeCell ref="T72:U72"/>
    <mergeCell ref="V72:W72"/>
    <mergeCell ref="V62:W62"/>
    <mergeCell ref="R71:S71"/>
    <mergeCell ref="T62:U62"/>
    <mergeCell ref="R62:S62"/>
    <mergeCell ref="T71:U71"/>
    <mergeCell ref="T69:U69"/>
    <mergeCell ref="V71:W71"/>
    <mergeCell ref="X7:Y7"/>
    <mergeCell ref="D12:D13"/>
    <mergeCell ref="E12:E13"/>
    <mergeCell ref="F12:F13"/>
    <mergeCell ref="P14:Q14"/>
    <mergeCell ref="X18:Y18"/>
    <mergeCell ref="D15:F15"/>
    <mergeCell ref="D14:F14"/>
    <mergeCell ref="P7:Q7"/>
    <mergeCell ref="X17:Y17"/>
    <mergeCell ref="X16:Y16"/>
    <mergeCell ref="X12:Y12"/>
    <mergeCell ref="X13:Y13"/>
    <mergeCell ref="X14:Y14"/>
    <mergeCell ref="X15:Y15"/>
    <mergeCell ref="V89:Y89"/>
    <mergeCell ref="R91:S91"/>
    <mergeCell ref="P92:Q92"/>
    <mergeCell ref="R89:T89"/>
    <mergeCell ref="V91:W91"/>
    <mergeCell ref="X91:Y91"/>
    <mergeCell ref="L81:M81"/>
    <mergeCell ref="T81:U81"/>
    <mergeCell ref="V81:W81"/>
    <mergeCell ref="N81:O81"/>
    <mergeCell ref="L82:M82"/>
    <mergeCell ref="N82:O82"/>
    <mergeCell ref="R92:S92"/>
    <mergeCell ref="P81:Q81"/>
    <mergeCell ref="R81:S81"/>
    <mergeCell ref="P91:Q91"/>
    <mergeCell ref="P89:Q89"/>
    <mergeCell ref="P82:Q82"/>
    <mergeCell ref="R82:S82"/>
    <mergeCell ref="T92:U92"/>
    <mergeCell ref="V92:W92"/>
    <mergeCell ref="T91:U91"/>
    <mergeCell ref="L92:M92"/>
    <mergeCell ref="N92:O92"/>
    <mergeCell ref="B99:C99"/>
    <mergeCell ref="A106:A108"/>
    <mergeCell ref="B107:Y108"/>
    <mergeCell ref="B105:C105"/>
    <mergeCell ref="D105:E105"/>
    <mergeCell ref="F105:G105"/>
    <mergeCell ref="J105:K105"/>
    <mergeCell ref="L105:M105"/>
    <mergeCell ref="L99:M99"/>
    <mergeCell ref="F99:G99"/>
    <mergeCell ref="T99:V99"/>
    <mergeCell ref="T105:V105"/>
    <mergeCell ref="D99:E99"/>
    <mergeCell ref="J99:K99"/>
    <mergeCell ref="A100:A102"/>
    <mergeCell ref="B101:Y102"/>
  </mergeCells>
  <phoneticPr fontId="5" type="noConversion"/>
  <conditionalFormatting sqref="D44 F44 B44 H44 J44 X44 V44 L44 N44 R44 T44 P44">
    <cfRule type="expression" dxfId="140" priority="5" stopIfTrue="1">
      <formula>C$44="N"</formula>
    </cfRule>
    <cfRule type="expression" dxfId="139" priority="6" stopIfTrue="1">
      <formula>B$44&gt;0</formula>
    </cfRule>
  </conditionalFormatting>
  <conditionalFormatting sqref="N43">
    <cfRule type="expression" dxfId="138" priority="7" stopIfTrue="1">
      <formula>N$43&gt;0</formula>
    </cfRule>
  </conditionalFormatting>
  <conditionalFormatting sqref="B54 D54 F54 H54 J54 L54 P54 V54 X54 R54 T54">
    <cfRule type="expression" dxfId="137" priority="8" stopIfTrue="1">
      <formula>C$54="N"</formula>
    </cfRule>
    <cfRule type="expression" dxfId="136" priority="9" stopIfTrue="1">
      <formula>B$54&gt;0</formula>
    </cfRule>
  </conditionalFormatting>
  <conditionalFormatting sqref="B64 D64 F64 H64 J64 L64 N64 P64 R64 T64 V64 X64">
    <cfRule type="expression" dxfId="135" priority="10" stopIfTrue="1">
      <formula>C$64="N"</formula>
    </cfRule>
    <cfRule type="expression" dxfId="134" priority="11" stopIfTrue="1">
      <formula>B$64&gt;0</formula>
    </cfRule>
  </conditionalFormatting>
  <conditionalFormatting sqref="P73">
    <cfRule type="expression" dxfId="133" priority="12" stopIfTrue="1">
      <formula>P$73&gt;0</formula>
    </cfRule>
  </conditionalFormatting>
  <conditionalFormatting sqref="D74 F74 H74 J74 L74 N74 P74 R74 T74 V74 X74 B74">
    <cfRule type="expression" dxfId="132" priority="13" stopIfTrue="1">
      <formula>C$74="N"</formula>
    </cfRule>
    <cfRule type="expression" dxfId="131" priority="14" stopIfTrue="1">
      <formula>B$74&gt;0</formula>
    </cfRule>
  </conditionalFormatting>
  <conditionalFormatting sqref="T93 X93">
    <cfRule type="expression" dxfId="130" priority="15" stopIfTrue="1">
      <formula>T$93&gt;0</formula>
    </cfRule>
  </conditionalFormatting>
  <conditionalFormatting sqref="B94 D94 F94 H94 J94 L94 N94 P94 R94 X94 V94 T94">
    <cfRule type="expression" dxfId="129" priority="16" stopIfTrue="1">
      <formula>C$94="N"</formula>
    </cfRule>
    <cfRule type="expression" dxfId="128" priority="17" stopIfTrue="1">
      <formula>B$94&gt;0</formula>
    </cfRule>
  </conditionalFormatting>
  <conditionalFormatting sqref="B42:Y42">
    <cfRule type="expression" dxfId="127" priority="18" stopIfTrue="1">
      <formula>AND(B$43&gt;0,B$42="Auswählen!")</formula>
    </cfRule>
    <cfRule type="expression" dxfId="126" priority="19" stopIfTrue="1">
      <formula>AND(B$43&gt;0,B$42&lt;&gt;"Auswählen")</formula>
    </cfRule>
  </conditionalFormatting>
  <conditionalFormatting sqref="B52:Y52">
    <cfRule type="expression" dxfId="125" priority="20" stopIfTrue="1">
      <formula>AND(B$53&gt;0,B$52="Auswählen!")</formula>
    </cfRule>
    <cfRule type="expression" dxfId="124" priority="21" stopIfTrue="1">
      <formula>AND(B$53&gt;0,B$52&lt;&gt;"Auswählen!")</formula>
    </cfRule>
  </conditionalFormatting>
  <conditionalFormatting sqref="B62:J62 L62 N62 P62 R62 T62 V62 X62">
    <cfRule type="expression" dxfId="123" priority="22" stopIfTrue="1">
      <formula>AND(B$63&gt;0,B$62="Auswählen!")</formula>
    </cfRule>
    <cfRule type="expression" dxfId="122" priority="23" stopIfTrue="1">
      <formula>AND(B$63&gt;0,B$62&lt;&gt;"Auswählen!")</formula>
    </cfRule>
  </conditionalFormatting>
  <conditionalFormatting sqref="B72:Y72">
    <cfRule type="expression" dxfId="121" priority="24" stopIfTrue="1">
      <formula>AND(B$73&gt;0,B$72="Auswählen!")</formula>
    </cfRule>
    <cfRule type="expression" dxfId="120" priority="25" stopIfTrue="1">
      <formula>AND(B$73&gt;0,B$72&lt;&gt;"Auswählen!")</formula>
    </cfRule>
  </conditionalFormatting>
  <conditionalFormatting sqref="B92:S92 V92:W92">
    <cfRule type="expression" dxfId="119" priority="26" stopIfTrue="1">
      <formula>AND(B$93&gt;0,B$92="Auswählen!")</formula>
    </cfRule>
    <cfRule type="expression" dxfId="118" priority="27" stopIfTrue="1">
      <formula>AND(B$93&gt;0,B$92&lt;&gt;"Auswählen!")</formula>
    </cfRule>
  </conditionalFormatting>
  <conditionalFormatting sqref="A21:A22 A19 A16:A17">
    <cfRule type="expression" dxfId="117" priority="28" stopIfTrue="1">
      <formula>OR(E$12=5520,E$12=5522)</formula>
    </cfRule>
  </conditionalFormatting>
  <conditionalFormatting sqref="B84 D84 F84 H84 J84 L84 X84 V84 R84 T84">
    <cfRule type="expression" dxfId="116" priority="29" stopIfTrue="1">
      <formula>C$84="N"</formula>
    </cfRule>
    <cfRule type="expression" dxfId="115" priority="30" stopIfTrue="1">
      <formula>B$84&gt;0</formula>
    </cfRule>
  </conditionalFormatting>
  <conditionalFormatting sqref="B82:Y82">
    <cfRule type="expression" dxfId="114" priority="31" stopIfTrue="1">
      <formula>AND(B$83&gt;0,B$82="Auswählen!")</formula>
    </cfRule>
    <cfRule type="expression" dxfId="113" priority="32" stopIfTrue="1">
      <formula>AND(B$83&gt;0,B$82&lt;&gt;"Auswählen!")</formula>
    </cfRule>
  </conditionalFormatting>
  <conditionalFormatting sqref="B21:B22">
    <cfRule type="expression" dxfId="112" priority="33" stopIfTrue="1">
      <formula>AND(OR(E$12=5520,E$12=5522))</formula>
    </cfRule>
  </conditionalFormatting>
  <conditionalFormatting sqref="N84 P84">
    <cfRule type="expression" dxfId="111" priority="34" stopIfTrue="1">
      <formula>N$82="lötbar"</formula>
    </cfRule>
    <cfRule type="expression" dxfId="110" priority="35" stopIfTrue="1">
      <formula>N$84&gt;0</formula>
    </cfRule>
  </conditionalFormatting>
  <conditionalFormatting sqref="O83 Q83">
    <cfRule type="expression" dxfId="109" priority="36" stopIfTrue="1">
      <formula>N83=""</formula>
    </cfRule>
  </conditionalFormatting>
  <conditionalFormatting sqref="O84 Q84">
    <cfRule type="expression" dxfId="108" priority="37" stopIfTrue="1">
      <formula>N83=""</formula>
    </cfRule>
  </conditionalFormatting>
  <conditionalFormatting sqref="B15">
    <cfRule type="expression" dxfId="107" priority="38" stopIfTrue="1">
      <formula>OR(E$12=5520,E$12=5522)</formula>
    </cfRule>
  </conditionalFormatting>
  <conditionalFormatting sqref="O32">
    <cfRule type="expression" dxfId="106" priority="39" stopIfTrue="1">
      <formula>$F$12=48</formula>
    </cfRule>
  </conditionalFormatting>
  <conditionalFormatting sqref="J32">
    <cfRule type="expression" dxfId="105" priority="40" stopIfTrue="1">
      <formula>$F$12=28</formula>
    </cfRule>
  </conditionalFormatting>
  <conditionalFormatting sqref="I32">
    <cfRule type="expression" dxfId="104" priority="41" stopIfTrue="1">
      <formula>$F$12=24</formula>
    </cfRule>
  </conditionalFormatting>
  <conditionalFormatting sqref="H32">
    <cfRule type="expression" dxfId="103" priority="42" stopIfTrue="1">
      <formula>$F$12=20</formula>
    </cfRule>
  </conditionalFormatting>
  <conditionalFormatting sqref="L32">
    <cfRule type="expression" dxfId="102" priority="43" stopIfTrue="1">
      <formula>$F$12=36</formula>
    </cfRule>
  </conditionalFormatting>
  <conditionalFormatting sqref="N32">
    <cfRule type="expression" dxfId="101" priority="44" stopIfTrue="1">
      <formula>$F$12=44</formula>
    </cfRule>
  </conditionalFormatting>
  <conditionalFormatting sqref="B32">
    <cfRule type="expression" dxfId="100" priority="45" stopIfTrue="1">
      <formula>$E$12=0</formula>
    </cfRule>
  </conditionalFormatting>
  <conditionalFormatting sqref="A32 A34">
    <cfRule type="expression" dxfId="99" priority="46" stopIfTrue="1">
      <formula>$A$12="1.  Modulträger  auswählen!"</formula>
    </cfRule>
  </conditionalFormatting>
  <conditionalFormatting sqref="T28:Y29">
    <cfRule type="expression" dxfId="98" priority="47" stopIfTrue="1">
      <formula>$B$9=0</formula>
    </cfRule>
  </conditionalFormatting>
  <conditionalFormatting sqref="T27:U27">
    <cfRule type="expression" dxfId="97" priority="48" stopIfTrue="1">
      <formula>$B$9&lt;&gt;0</formula>
    </cfRule>
  </conditionalFormatting>
  <conditionalFormatting sqref="O27">
    <cfRule type="expression" dxfId="96" priority="49" stopIfTrue="1">
      <formula>$O$27&lt;$F$27</formula>
    </cfRule>
    <cfRule type="expression" dxfId="95" priority="50" stopIfTrue="1">
      <formula>$O$27&gt;$F$27</formula>
    </cfRule>
    <cfRule type="expression" dxfId="94" priority="51" stopIfTrue="1">
      <formula>$O$27=$F$27</formula>
    </cfRule>
  </conditionalFormatting>
  <conditionalFormatting sqref="B14">
    <cfRule type="expression" dxfId="93" priority="52" stopIfTrue="1">
      <formula>$A$12="1.  Modulträger  auswählen!"</formula>
    </cfRule>
  </conditionalFormatting>
  <conditionalFormatting sqref="E12:F13">
    <cfRule type="cellIs" dxfId="92" priority="53" stopIfTrue="1" operator="equal">
      <formula>0</formula>
    </cfRule>
  </conditionalFormatting>
  <conditionalFormatting sqref="A12:D13">
    <cfRule type="expression" dxfId="91" priority="54" stopIfTrue="1">
      <formula>$A$12="1.  Modulträger  auswählen!"</formula>
    </cfRule>
    <cfRule type="expression" dxfId="90" priority="55" stopIfTrue="1">
      <formula>$A$12&lt;&gt;"1.  Modulträger  auswählen!"</formula>
    </cfRule>
  </conditionalFormatting>
  <conditionalFormatting sqref="W5 S11:W26">
    <cfRule type="cellIs" dxfId="89" priority="56" stopIfTrue="1" operator="equal">
      <formula>0</formula>
    </cfRule>
  </conditionalFormatting>
  <conditionalFormatting sqref="I35">
    <cfRule type="expression" dxfId="88" priority="57" stopIfTrue="1">
      <formula>$F$12&gt;=24</formula>
    </cfRule>
  </conditionalFormatting>
  <conditionalFormatting sqref="I34">
    <cfRule type="expression" dxfId="87" priority="58" stopIfTrue="1">
      <formula>$F$12=24</formula>
    </cfRule>
  </conditionalFormatting>
  <conditionalFormatting sqref="J35">
    <cfRule type="expression" dxfId="86" priority="59" stopIfTrue="1">
      <formula>$F$12&gt;=28</formula>
    </cfRule>
  </conditionalFormatting>
  <conditionalFormatting sqref="J34">
    <cfRule type="expression" dxfId="85" priority="60" stopIfTrue="1">
      <formula>$F$12=28</formula>
    </cfRule>
  </conditionalFormatting>
  <conditionalFormatting sqref="B35:H35 B33:B34">
    <cfRule type="expression" dxfId="84" priority="61" stopIfTrue="1">
      <formula>$F$12&gt;=20</formula>
    </cfRule>
  </conditionalFormatting>
  <conditionalFormatting sqref="H34">
    <cfRule type="expression" dxfId="83" priority="62" stopIfTrue="1">
      <formula>$F$12=20</formula>
    </cfRule>
  </conditionalFormatting>
  <conditionalFormatting sqref="O34">
    <cfRule type="expression" dxfId="82" priority="63" stopIfTrue="1">
      <formula>$F$12=48</formula>
    </cfRule>
  </conditionalFormatting>
  <conditionalFormatting sqref="K35:L35">
    <cfRule type="expression" dxfId="81" priority="64" stopIfTrue="1">
      <formula>$F$12&gt;=36</formula>
    </cfRule>
  </conditionalFormatting>
  <conditionalFormatting sqref="N34">
    <cfRule type="expression" dxfId="80" priority="65" stopIfTrue="1">
      <formula>$F$12=44</formula>
    </cfRule>
  </conditionalFormatting>
  <conditionalFormatting sqref="L34">
    <cfRule type="expression" dxfId="79" priority="66" stopIfTrue="1">
      <formula>$F$12=36</formula>
    </cfRule>
  </conditionalFormatting>
  <conditionalFormatting sqref="M35:N35">
    <cfRule type="expression" dxfId="78" priority="67" stopIfTrue="1">
      <formula>$F$12&gt;=44</formula>
    </cfRule>
  </conditionalFormatting>
  <conditionalFormatting sqref="O35">
    <cfRule type="expression" dxfId="77" priority="68" stopIfTrue="1">
      <formula>$F$12&gt;=48</formula>
    </cfRule>
  </conditionalFormatting>
  <conditionalFormatting sqref="C33:G33">
    <cfRule type="expression" dxfId="76" priority="69" stopIfTrue="1">
      <formula>AND($B$14="Ja",$F$12&gt;=20)</formula>
    </cfRule>
    <cfRule type="expression" dxfId="75" priority="70" stopIfTrue="1">
      <formula>AND($B$14="Nein",$F$12&gt;=20)</formula>
    </cfRule>
  </conditionalFormatting>
  <conditionalFormatting sqref="H33">
    <cfRule type="expression" dxfId="74" priority="71" stopIfTrue="1">
      <formula>AND($B$14="Ja",$F$12&gt;=24)</formula>
    </cfRule>
    <cfRule type="expression" dxfId="73" priority="72" stopIfTrue="1">
      <formula>AND($B$14="Nein",$F$12&gt;=24)</formula>
    </cfRule>
    <cfRule type="expression" dxfId="72" priority="73" stopIfTrue="1">
      <formula>$F$12&gt;=20</formula>
    </cfRule>
  </conditionalFormatting>
  <conditionalFormatting sqref="I33">
    <cfRule type="expression" dxfId="71" priority="74" stopIfTrue="1">
      <formula>AND($B$14="Ja",$F$12&gt;=28)</formula>
    </cfRule>
    <cfRule type="expression" dxfId="70" priority="75" stopIfTrue="1">
      <formula>AND($B$14="Nein",$F$12&gt;=24)</formula>
    </cfRule>
    <cfRule type="expression" dxfId="69" priority="76" stopIfTrue="1">
      <formula>$F$12&gt;=24</formula>
    </cfRule>
  </conditionalFormatting>
  <conditionalFormatting sqref="J33">
    <cfRule type="expression" dxfId="68" priority="77" stopIfTrue="1">
      <formula>AND($B$14="Ja",$F$12&gt;=36)</formula>
    </cfRule>
    <cfRule type="expression" dxfId="67" priority="78" stopIfTrue="1">
      <formula>AND($B$14="Nein",$F$12&gt;=28)</formula>
    </cfRule>
    <cfRule type="expression" dxfId="66" priority="79" stopIfTrue="1">
      <formula>$F$12&gt;=28</formula>
    </cfRule>
  </conditionalFormatting>
  <conditionalFormatting sqref="K33">
    <cfRule type="expression" dxfId="65" priority="80" stopIfTrue="1">
      <formula>AND($B$14="Ja",$F$12&gt;=36)</formula>
    </cfRule>
    <cfRule type="expression" dxfId="64" priority="81" stopIfTrue="1">
      <formula>AND($B$14="Nein",$F$12&gt;=36)</formula>
    </cfRule>
  </conditionalFormatting>
  <conditionalFormatting sqref="L33">
    <cfRule type="expression" dxfId="63" priority="82" stopIfTrue="1">
      <formula>AND($B$14="Ja",$F$12&gt;=44)</formula>
    </cfRule>
    <cfRule type="expression" dxfId="62" priority="83" stopIfTrue="1">
      <formula>AND($B$14="Nein",$F$12&gt;=36)</formula>
    </cfRule>
    <cfRule type="expression" dxfId="61" priority="84" stopIfTrue="1">
      <formula>$F$12&gt;=36</formula>
    </cfRule>
  </conditionalFormatting>
  <conditionalFormatting sqref="M33">
    <cfRule type="expression" dxfId="60" priority="85" stopIfTrue="1">
      <formula>AND($B$14="Ja",$F$12&gt;=44)</formula>
    </cfRule>
    <cfRule type="expression" dxfId="59" priority="86" stopIfTrue="1">
      <formula>AND($B$14="Nein",$F$12&gt;=44)</formula>
    </cfRule>
    <cfRule type="expression" dxfId="58" priority="87" stopIfTrue="1">
      <formula>$F$12&gt;=44</formula>
    </cfRule>
  </conditionalFormatting>
  <conditionalFormatting sqref="U1:W1">
    <cfRule type="expression" dxfId="57" priority="88" stopIfTrue="1">
      <formula>OR($E$12=5520,$E$12=5522)</formula>
    </cfRule>
  </conditionalFormatting>
  <conditionalFormatting sqref="J27">
    <cfRule type="expression" dxfId="56" priority="89" stopIfTrue="1">
      <formula>$O$27&lt;$F$27</formula>
    </cfRule>
    <cfRule type="expression" dxfId="55" priority="90" stopIfTrue="1">
      <formula>$O$27=$F$27</formula>
    </cfRule>
    <cfRule type="expression" dxfId="54" priority="91" stopIfTrue="1">
      <formula>$O$27&gt;$F$27</formula>
    </cfRule>
  </conditionalFormatting>
  <conditionalFormatting sqref="S6:T7">
    <cfRule type="expression" dxfId="53" priority="92" stopIfTrue="1">
      <formula>$H$6&lt;&gt;5523</formula>
    </cfRule>
  </conditionalFormatting>
  <conditionalFormatting sqref="A33">
    <cfRule type="expression" dxfId="52" priority="93" stopIfTrue="1">
      <formula>OR($A$12="1.  Modulträger  auswählen!",$B$14="Nein")</formula>
    </cfRule>
  </conditionalFormatting>
  <conditionalFormatting sqref="P27:Q27">
    <cfRule type="expression" dxfId="51" priority="94" stopIfTrue="1">
      <formula>$K$27&lt;0</formula>
    </cfRule>
  </conditionalFormatting>
  <conditionalFormatting sqref="O12:O26">
    <cfRule type="expression" dxfId="50" priority="95" stopIfTrue="1">
      <formula>SUM($O$11)&gt;0</formula>
    </cfRule>
  </conditionalFormatting>
  <conditionalFormatting sqref="O11">
    <cfRule type="expression" dxfId="49" priority="96" stopIfTrue="1">
      <formula>SUM($O$11)&gt;0</formula>
    </cfRule>
  </conditionalFormatting>
  <conditionalFormatting sqref="X32">
    <cfRule type="expression" dxfId="48" priority="97" stopIfTrue="1">
      <formula>$F$12=84</formula>
    </cfRule>
  </conditionalFormatting>
  <conditionalFormatting sqref="P35:X35 X33:X34">
    <cfRule type="expression" dxfId="47" priority="98" stopIfTrue="1">
      <formula>$F$12=84</formula>
    </cfRule>
  </conditionalFormatting>
  <conditionalFormatting sqref="N33">
    <cfRule type="expression" dxfId="46" priority="99" stopIfTrue="1">
      <formula>AND($B$14="Ja",$F$12&gt;=48)</formula>
    </cfRule>
    <cfRule type="expression" dxfId="45" priority="100" stopIfTrue="1">
      <formula>AND($B$14="Nein",$F$12&gt;=44)</formula>
    </cfRule>
    <cfRule type="expression" dxfId="44" priority="101" stopIfTrue="1">
      <formula>$F$12&gt;=44</formula>
    </cfRule>
  </conditionalFormatting>
  <conditionalFormatting sqref="P33:W33">
    <cfRule type="expression" dxfId="43" priority="102" stopIfTrue="1">
      <formula>AND($B$14="Ja",$F$12&gt;48)</formula>
    </cfRule>
    <cfRule type="expression" dxfId="42" priority="103" stopIfTrue="1">
      <formula>AND($B$14="Nein",$F$12&gt;48)</formula>
    </cfRule>
    <cfRule type="expression" dxfId="41" priority="104" stopIfTrue="1">
      <formula>$F$12&gt;48</formula>
    </cfRule>
  </conditionalFormatting>
  <conditionalFormatting sqref="O33">
    <cfRule type="expression" dxfId="40" priority="105" stopIfTrue="1">
      <formula>AND($B$14="Ja",$F$12=84)</formula>
    </cfRule>
    <cfRule type="expression" dxfId="39" priority="106" stopIfTrue="1">
      <formula>AND($B$14="Nein",$F$12&gt;44)</formula>
    </cfRule>
    <cfRule type="expression" dxfId="38" priority="107" stopIfTrue="1">
      <formula>$F$12&gt;44</formula>
    </cfRule>
  </conditionalFormatting>
  <conditionalFormatting sqref="N2">
    <cfRule type="expression" dxfId="37" priority="108" stopIfTrue="1">
      <formula>OR($H$3=5520,$H$3=5522)</formula>
    </cfRule>
  </conditionalFormatting>
  <conditionalFormatting sqref="N3">
    <cfRule type="expression" dxfId="36" priority="109" stopIfTrue="1">
      <formula>OR($H$3=5520,$H$3=5522)</formula>
    </cfRule>
  </conditionalFormatting>
  <conditionalFormatting sqref="C20:F20 C19">
    <cfRule type="expression" dxfId="35" priority="110" stopIfTrue="1">
      <formula>AND(OR($E$12=5520,$E$12=5522),$B$17="Nein",#REF!="Nein")</formula>
    </cfRule>
  </conditionalFormatting>
  <conditionalFormatting sqref="B43 B53 B63 B73 B83 B93 D43 D53 D63 D73 D83 D93 F43 H43 H53 H63 H73 H83 H93 F53 F63 F73 F83 F93 J43 J53 J63 J73 J83 J93 L43 L53 L63 L73 L83 L93 N63 N73 N83 N93 P43 P53 P63 P83 P93 R43 R53 R63 R73 R83 R93 T43 T53 T63 T73 T83 V43 V53 V63 V73 V83 V93 X43 X53 X63 X73 X83">
    <cfRule type="expression" dxfId="34" priority="111" stopIfTrue="1">
      <formula>B43&gt;0</formula>
    </cfRule>
  </conditionalFormatting>
  <conditionalFormatting sqref="C14:F14">
    <cfRule type="expression" dxfId="33" priority="112" stopIfTrue="1">
      <formula>OR(AND($E$12&lt;&gt;5520,$E$12&lt;&gt;5522),$B$15="Nein")</formula>
    </cfRule>
  </conditionalFormatting>
  <conditionalFormatting sqref="H6:H7">
    <cfRule type="cellIs" dxfId="32" priority="113" stopIfTrue="1" operator="equal">
      <formula>"Fehler"</formula>
    </cfRule>
  </conditionalFormatting>
  <conditionalFormatting sqref="C15">
    <cfRule type="expression" dxfId="31" priority="114" stopIfTrue="1">
      <formula>OR(AND($E$12&lt;&gt;5520,$E$12&lt;&gt;5522),$B$15="Nein")</formula>
    </cfRule>
  </conditionalFormatting>
  <conditionalFormatting sqref="B19">
    <cfRule type="expression" dxfId="30" priority="115" stopIfTrue="1">
      <formula>AND(E$12&lt;&gt;5520,E$12&lt;&gt;5522)</formula>
    </cfRule>
    <cfRule type="expression" dxfId="29" priority="116" stopIfTrue="1">
      <formula>AND($H$7="Fehler",$B$19="Ja",$B$20="Ja")</formula>
    </cfRule>
  </conditionalFormatting>
  <conditionalFormatting sqref="B20">
    <cfRule type="expression" dxfId="28" priority="117" stopIfTrue="1">
      <formula>AND(E$12&lt;&gt;5520,E$12&lt;&gt;5522)</formula>
    </cfRule>
    <cfRule type="expression" dxfId="27" priority="118" stopIfTrue="1">
      <formula>OR(AND($H$7="Fehler",$B$20="Ja"),AND($B$16="Nein",$B$18="Nein",$B$20="Nein"))</formula>
    </cfRule>
  </conditionalFormatting>
  <conditionalFormatting sqref="B18">
    <cfRule type="expression" dxfId="26" priority="119" stopIfTrue="1">
      <formula>AND(E$12&lt;&gt;5520,E$12&lt;&gt;5522)</formula>
    </cfRule>
    <cfRule type="expression" dxfId="25" priority="120" stopIfTrue="1">
      <formula>OR(AND($H$7="Fehler",$B$18="Ja"),AND($B$16="Nein",$B$18="Nein",$B$20="Nein"))</formula>
    </cfRule>
  </conditionalFormatting>
  <conditionalFormatting sqref="B17">
    <cfRule type="expression" dxfId="24" priority="121" stopIfTrue="1">
      <formula>AND(E$12&lt;&gt;5520,E$12&lt;&gt;5522)</formula>
    </cfRule>
    <cfRule type="expression" dxfId="23" priority="122" stopIfTrue="1">
      <formula>AND($H$6="Fehler",$B$17="Ja",$B$18="Ja")</formula>
    </cfRule>
  </conditionalFormatting>
  <conditionalFormatting sqref="A18 A20">
    <cfRule type="expression" dxfId="22" priority="123" stopIfTrue="1">
      <formula>OR(E$12=5520,E$12=5522)</formula>
    </cfRule>
  </conditionalFormatting>
  <conditionalFormatting sqref="C16">
    <cfRule type="expression" dxfId="21" priority="124" stopIfTrue="1">
      <formula>OR(AND(E$12&lt;&gt;5520,E$12&lt;&gt;5522),$B$16="Nein")</formula>
    </cfRule>
  </conditionalFormatting>
  <conditionalFormatting sqref="C17:F17">
    <cfRule type="expression" dxfId="20" priority="125" stopIfTrue="1">
      <formula>OR(AND($E$12&lt;&gt;5520,$E$12&lt;&gt;5522),$B$17="Nein")</formula>
    </cfRule>
  </conditionalFormatting>
  <conditionalFormatting sqref="D16">
    <cfRule type="expression" dxfId="19" priority="126" stopIfTrue="1">
      <formula>OR(AND(E$12&lt;&gt;5520,E$12&lt;&gt;5522),$B$16="Nein")</formula>
    </cfRule>
  </conditionalFormatting>
  <conditionalFormatting sqref="D15:F15">
    <cfRule type="expression" dxfId="18" priority="127" stopIfTrue="1">
      <formula>OR(AND($E$12&lt;&gt;5520,$E$12&lt;&gt;5522),$B$15="Nein")</formula>
    </cfRule>
  </conditionalFormatting>
  <conditionalFormatting sqref="B16">
    <cfRule type="expression" dxfId="17" priority="128" stopIfTrue="1">
      <formula>AND(E$12&lt;&gt;5520,E$12&lt;&gt;5522)</formula>
    </cfRule>
    <cfRule type="expression" dxfId="16" priority="129" stopIfTrue="1">
      <formula>OR(AND($H$7="Fehler",$B$16="Ja"),AND($H$7="Fehler",$B$18="Ja",$B$16="Ja"),AND($B$16="Nein",$B$18="Nein",$B$20="Nein"))</formula>
    </cfRule>
  </conditionalFormatting>
  <conditionalFormatting sqref="M41">
    <cfRule type="expression" dxfId="15" priority="130" stopIfTrue="1">
      <formula>$L$42="Keyst.-Ku.-Winkel 30cm"</formula>
    </cfRule>
  </conditionalFormatting>
  <conditionalFormatting sqref="A15">
    <cfRule type="expression" dxfId="14" priority="131" stopIfTrue="1">
      <formula>OR(E$12=5520,E$12=5522)</formula>
    </cfRule>
  </conditionalFormatting>
  <conditionalFormatting sqref="A14">
    <cfRule type="expression" dxfId="13" priority="132" stopIfTrue="1">
      <formula>$A$12="1.  Modulträger  auswählen!"</formula>
    </cfRule>
  </conditionalFormatting>
  <conditionalFormatting sqref="W41">
    <cfRule type="expression" dxfId="12" priority="4" stopIfTrue="1">
      <formula>$V$42="DP-Ku.Peitsche 30cm"</formula>
    </cfRule>
  </conditionalFormatting>
  <conditionalFormatting sqref="N53">
    <cfRule type="expression" dxfId="11" priority="3" stopIfTrue="1">
      <formula>N53&gt;0</formula>
    </cfRule>
  </conditionalFormatting>
  <conditionalFormatting sqref="N54">
    <cfRule type="expression" dxfId="10" priority="1" stopIfTrue="1">
      <formula>O$54="N"</formula>
    </cfRule>
    <cfRule type="expression" dxfId="9" priority="2" stopIfTrue="1">
      <formula>N$54&gt;0</formula>
    </cfRule>
  </conditionalFormatting>
  <dataValidations count="84">
    <dataValidation type="list" allowBlank="1" showInputMessage="1" showErrorMessage="1" sqref="B14:B21 O84 Q84">
      <formula1>Ja_Nein</formula1>
    </dataValidation>
    <dataValidation type="list" allowBlank="1" showInputMessage="1" showErrorMessage="1" sqref="B22">
      <formula1>unten_hinten</formula1>
    </dataValidation>
    <dataValidation type="list" allowBlank="1" showInputMessage="1" showErrorMessage="1" sqref="D15">
      <formula1>Schuko_Wieland</formula1>
    </dataValidation>
    <dataValidation type="list" allowBlank="1" showInputMessage="1" showErrorMessage="1" sqref="B92:C92">
      <formula1>AL1400_</formula1>
    </dataValidation>
    <dataValidation type="decimal" allowBlank="1" showInputMessage="1" showErrorMessage="1" sqref="X94 P54 P84 L54 J54 H54 B54 T54 F54 V54 D54 X54 T84 R54 F44 X44 V44 B74 R44 AE49:AF49 H44 R84 J44 T64 R64 P64 N64 L64 J64 H64 B64 F64 V64 D64 X64 D44 R94 V94 D94 T94 F94 B94 H94 AF50:AG50 J94 L94 N94 P94 X74 D74 V74 F74 N84 H74 J74 L74 N74 P74 R74 T74 X84 D84 V84 F84 B84 H84 J84 L84 N54">
      <formula1>0.5</formula1>
      <formula2>50</formula2>
    </dataValidation>
    <dataValidation type="list" allowBlank="1" showInputMessage="1" showErrorMessage="1" sqref="AE48:AF48">
      <formula1>$L$192:$L$192</formula1>
    </dataValidation>
    <dataValidation type="list" allowBlank="1" showInputMessage="1" showErrorMessage="1" sqref="D92:E92">
      <formula1>AL1420_</formula1>
    </dataValidation>
    <dataValidation type="list" allowBlank="1" showInputMessage="1" showErrorMessage="1" sqref="F92:G92">
      <formula1>AL1440_</formula1>
    </dataValidation>
    <dataValidation type="list" allowBlank="1" showInputMessage="1" showErrorMessage="1" sqref="H92:I92">
      <formula1>AL1460_</formula1>
    </dataValidation>
    <dataValidation type="list" allowBlank="1" showInputMessage="1" showErrorMessage="1" sqref="J92:K92">
      <formula1>AL1480_</formula1>
    </dataValidation>
    <dataValidation type="list" allowBlank="1" showInputMessage="1" showErrorMessage="1" sqref="L92:M92">
      <formula1>AL1500_</formula1>
    </dataValidation>
    <dataValidation type="list" allowBlank="1" showInputMessage="1" showErrorMessage="1" sqref="N92:O92">
      <formula1>AL1520_</formula1>
    </dataValidation>
    <dataValidation type="list" allowBlank="1" showInputMessage="1" showErrorMessage="1" sqref="P92:Q92">
      <formula1>AL1540_</formula1>
    </dataValidation>
    <dataValidation type="list" allowBlank="1" showInputMessage="1" showErrorMessage="1" sqref="R92:S92">
      <formula1>AL1560_</formula1>
    </dataValidation>
    <dataValidation type="list" allowBlank="1" showInputMessage="1" showErrorMessage="1" sqref="T92:U92 T82:U82">
      <formula1>AL1340_</formula1>
    </dataValidation>
    <dataValidation type="list" allowBlank="1" showInputMessage="1" showErrorMessage="1" sqref="V92:W92">
      <formula1>AL1600_</formula1>
    </dataValidation>
    <dataValidation type="list" allowBlank="1" showInputMessage="1" showErrorMessage="1" sqref="X92:Y92 X82:Y82">
      <formula1>AL1380_</formula1>
    </dataValidation>
    <dataValidation type="list" allowBlank="1" showInputMessage="1" showErrorMessage="1" sqref="P73 X93 T93">
      <formula1>Menge_Module</formula1>
    </dataValidation>
    <dataValidation type="list" allowBlank="1" showInputMessage="1" showErrorMessage="1" sqref="B62:C62">
      <formula1>AL680_</formula1>
    </dataValidation>
    <dataValidation type="list" allowBlank="1" showInputMessage="1" showErrorMessage="1" sqref="D62:E62">
      <formula1>AL700_</formula1>
    </dataValidation>
    <dataValidation type="list" allowBlank="1" showInputMessage="1" showErrorMessage="1" sqref="F62:G62">
      <formula1>AL720_</formula1>
    </dataValidation>
    <dataValidation type="list" allowBlank="1" showInputMessage="1" showErrorMessage="1" sqref="H62:I62">
      <formula1>AL740_</formula1>
    </dataValidation>
    <dataValidation type="list" allowBlank="1" showInputMessage="1" showErrorMessage="1" sqref="J62">
      <formula1>AL760_</formula1>
    </dataValidation>
    <dataValidation type="list" allowBlank="1" showInputMessage="1" showErrorMessage="1" sqref="L62:M62">
      <formula1>AL780_</formula1>
    </dataValidation>
    <dataValidation type="list" allowBlank="1" showInputMessage="1" showErrorMessage="1" sqref="N62:O62">
      <formula1>AL800_</formula1>
    </dataValidation>
    <dataValidation type="list" allowBlank="1" showInputMessage="1" showErrorMessage="1" sqref="P62:Q62">
      <formula1>AL820_</formula1>
    </dataValidation>
    <dataValidation type="list" allowBlank="1" showInputMessage="1" showErrorMessage="1" sqref="R62:S62">
      <formula1>AL840_</formula1>
    </dataValidation>
    <dataValidation type="list" allowBlank="1" showInputMessage="1" showErrorMessage="1" sqref="T62:U62">
      <formula1>AL860_</formula1>
    </dataValidation>
    <dataValidation type="list" allowBlank="1" showInputMessage="1" showErrorMessage="1" sqref="V62:W62">
      <formula1>AL880_</formula1>
    </dataValidation>
    <dataValidation type="list" allowBlank="1" showInputMessage="1" showErrorMessage="1" sqref="X62:Y62">
      <formula1>AL900_</formula1>
    </dataValidation>
    <dataValidation type="decimal" allowBlank="1" showInputMessage="1" showErrorMessage="1" sqref="B44">
      <formula1>0.3</formula1>
      <formula2>50</formula2>
    </dataValidation>
    <dataValidation type="list" allowBlank="1" showInputMessage="1" showErrorMessage="1" sqref="B42:C42">
      <formula1>AL200_</formula1>
    </dataValidation>
    <dataValidation type="list" allowBlank="1" showInputMessage="1" showErrorMessage="1" sqref="D42:E42">
      <formula1>AL220_</formula1>
    </dataValidation>
    <dataValidation type="list" allowBlank="1" showInputMessage="1" showErrorMessage="1" sqref="F42:G42">
      <formula1>AL240_</formula1>
    </dataValidation>
    <dataValidation type="list" allowBlank="1" showInputMessage="1" showErrorMessage="1" sqref="H42:I42">
      <formula1>AL260_</formula1>
    </dataValidation>
    <dataValidation type="list" allowBlank="1" showInputMessage="1" showErrorMessage="1" sqref="J42:K42">
      <formula1>AL280_</formula1>
    </dataValidation>
    <dataValidation type="list" allowBlank="1" showInputMessage="1" showErrorMessage="1" sqref="L42:M42">
      <formula1>AL300_</formula1>
    </dataValidation>
    <dataValidation type="list" allowBlank="1" showInputMessage="1" showErrorMessage="1" sqref="N42:O42">
      <formula1>AL320_</formula1>
    </dataValidation>
    <dataValidation type="list" allowBlank="1" showInputMessage="1" showErrorMessage="1" sqref="P42:Q42">
      <formula1>AL340_</formula1>
    </dataValidation>
    <dataValidation type="list" allowBlank="1" showInputMessage="1" showErrorMessage="1" sqref="R42:S42">
      <formula1>AL360_</formula1>
    </dataValidation>
    <dataValidation type="list" allowBlank="1" showInputMessage="1" showErrorMessage="1" sqref="T42:U42">
      <formula1>AL380_</formula1>
    </dataValidation>
    <dataValidation type="list" allowBlank="1" showInputMessage="1" showErrorMessage="1" sqref="V42:W42">
      <formula1>AL400_</formula1>
    </dataValidation>
    <dataValidation type="list" allowBlank="1" showInputMessage="1" showErrorMessage="1" sqref="X42:Y42">
      <formula1>AL420_</formula1>
    </dataValidation>
    <dataValidation type="list" allowBlank="1" showInputMessage="1" showErrorMessage="1" sqref="B52:C52">
      <formula1>AL440_</formula1>
    </dataValidation>
    <dataValidation type="list" allowBlank="1" showInputMessage="1" showErrorMessage="1" sqref="D52:E52">
      <formula1>AL460_</formula1>
    </dataValidation>
    <dataValidation type="list" allowBlank="1" showInputMessage="1" showErrorMessage="1" sqref="F52:G52">
      <formula1>AL480_</formula1>
    </dataValidation>
    <dataValidation type="list" allowBlank="1" showInputMessage="1" showErrorMessage="1" sqref="H52:I52">
      <formula1>AL500_</formula1>
    </dataValidation>
    <dataValidation type="list" allowBlank="1" showInputMessage="1" showErrorMessage="1" sqref="J52:K52">
      <formula1>AL520_</formula1>
    </dataValidation>
    <dataValidation type="list" allowBlank="1" showInputMessage="1" showErrorMessage="1" sqref="L52:M52">
      <formula1>AL540_</formula1>
    </dataValidation>
    <dataValidation type="list" allowBlank="1" showInputMessage="1" showErrorMessage="1" sqref="N52:O52">
      <formula1>AL560_</formula1>
    </dataValidation>
    <dataValidation type="list" allowBlank="1" showInputMessage="1" showErrorMessage="1" sqref="P52:Q52">
      <formula1>AL580_</formula1>
    </dataValidation>
    <dataValidation type="list" allowBlank="1" showInputMessage="1" showErrorMessage="1" sqref="R52:S52">
      <formula1>AL600_</formula1>
    </dataValidation>
    <dataValidation type="list" allowBlank="1" showInputMessage="1" showErrorMessage="1" sqref="T52:U52">
      <formula1>AL620_</formula1>
    </dataValidation>
    <dataValidation type="list" allowBlank="1" showInputMessage="1" showErrorMessage="1" sqref="V52:W52">
      <formula1>AL640_</formula1>
    </dataValidation>
    <dataValidation type="list" allowBlank="1" showInputMessage="1" showErrorMessage="1" sqref="X52:Y52">
      <formula1>AL660_</formula1>
    </dataValidation>
    <dataValidation type="list" allowBlank="1" showInputMessage="1" showErrorMessage="1" sqref="B72:C72">
      <formula1>AL920_</formula1>
    </dataValidation>
    <dataValidation type="list" allowBlank="1" showInputMessage="1" showErrorMessage="1" sqref="D72:E72">
      <formula1>AL940_</formula1>
    </dataValidation>
    <dataValidation type="list" allowBlank="1" showInputMessage="1" showErrorMessage="1" sqref="F72:G72">
      <formula1>AL960_</formula1>
    </dataValidation>
    <dataValidation type="list" allowBlank="1" showInputMessage="1" showErrorMessage="1" sqref="H72:I72">
      <formula1>AL980_</formula1>
    </dataValidation>
    <dataValidation type="list" allowBlank="1" showInputMessage="1" showErrorMessage="1" sqref="J72:K72">
      <formula1>AL1000_</formula1>
    </dataValidation>
    <dataValidation type="list" allowBlank="1" showInputMessage="1" showErrorMessage="1" sqref="L72:M72">
      <formula1>AL1020_</formula1>
    </dataValidation>
    <dataValidation type="list" allowBlank="1" showInputMessage="1" showErrorMessage="1" sqref="N72:O72">
      <formula1>AL1040_</formula1>
    </dataValidation>
    <dataValidation type="list" allowBlank="1" showInputMessage="1" showErrorMessage="1" sqref="P72:Q72">
      <formula1>AL1060_</formula1>
    </dataValidation>
    <dataValidation type="list" allowBlank="1" showInputMessage="1" showErrorMessage="1" sqref="R72:S72">
      <formula1>AL1080_</formula1>
    </dataValidation>
    <dataValidation type="list" allowBlank="1" showInputMessage="1" showErrorMessage="1" sqref="T72:U72">
      <formula1>AL1100_</formula1>
    </dataValidation>
    <dataValidation type="list" allowBlank="1" showInputMessage="1" showErrorMessage="1" sqref="V72:W72">
      <formula1>AL1120_</formula1>
    </dataValidation>
    <dataValidation type="list" allowBlank="1" showInputMessage="1" showErrorMessage="1" sqref="X72:Y72">
      <formula1>AL1140_</formula1>
    </dataValidation>
    <dataValidation type="list" allowBlank="1" showInputMessage="1" showErrorMessage="1" sqref="B82:C82">
      <formula1>AL1160_</formula1>
    </dataValidation>
    <dataValidation type="list" allowBlank="1" showInputMessage="1" showErrorMessage="1" sqref="D82:E82">
      <formula1>AL1180_</formula1>
    </dataValidation>
    <dataValidation type="list" allowBlank="1" showInputMessage="1" showErrorMessage="1" sqref="F82:G82">
      <formula1>AL1200_</formula1>
    </dataValidation>
    <dataValidation type="list" allowBlank="1" showInputMessage="1" showErrorMessage="1" sqref="H82:I82">
      <formula1>AL1220_</formula1>
    </dataValidation>
    <dataValidation type="list" allowBlank="1" showInputMessage="1" showErrorMessage="1" sqref="J82:K82">
      <formula1>AL1240_</formula1>
    </dataValidation>
    <dataValidation type="list" allowBlank="1" showInputMessage="1" showErrorMessage="1" sqref="L82:M82">
      <formula1>AL1260_</formula1>
    </dataValidation>
    <dataValidation type="list" allowBlank="1" showInputMessage="1" showErrorMessage="1" sqref="N82:O82">
      <formula1>AL1280_</formula1>
    </dataValidation>
    <dataValidation type="list" allowBlank="1" showInputMessage="1" showErrorMessage="1" sqref="P82:Q82">
      <formula1>AL1300_</formula1>
    </dataValidation>
    <dataValidation type="list" allowBlank="1" showInputMessage="1" showErrorMessage="1" sqref="R82:S82">
      <formula1>AL1320_</formula1>
    </dataValidation>
    <dataValidation type="list" allowBlank="1" showInputMessage="1" showErrorMessage="1" sqref="V82:W82">
      <formula1>AL1360_</formula1>
    </dataValidation>
    <dataValidation type="list" allowBlank="1" showInputMessage="1" showErrorMessage="1" errorTitle="HDMI-Kabellänge" error="HDMI-Kabel ist in dieser Länge nicht verfügbar!" sqref="N44">
      <formula1>Auswählen_HDMI</formula1>
    </dataValidation>
    <dataValidation type="decimal" allowBlank="1" showDropDown="1" showInputMessage="1" showErrorMessage="1" sqref="B9:B10">
      <formula1>0</formula1>
      <formula2>100</formula2>
    </dataValidation>
    <dataValidation type="list" allowBlank="1" showInputMessage="1" showErrorMessage="1" sqref="A12:C13">
      <formula1>Liste_Anschlussfelder</formula1>
    </dataValidation>
    <dataValidation type="whole" allowBlank="1" showInputMessage="1" showErrorMessage="1" sqref="C17">
      <formula1>1000</formula1>
      <formula2>9999</formula2>
    </dataValidation>
    <dataValidation type="list" showInputMessage="1" showErrorMessage="1" errorTitle="Nur ganze Zahl" error="Es können nur &quot;Ganze Zahlen&quot; bis &quot;10&quot; eingegeben werden!" sqref="B43 D43 F43 H43 J43 L43 N43 P43 R43 T43 V43 X43 B53 D53 F53 H53 J53 L53 P53 R53 T53 V53 X53 B63 D63 F63 H63 J63 L63 N63 P63 R63 T63 V63 X63 B73 D73 F73 H73 J73 L73 N73 R73 T73 V73 X73 B83 D83 F83 H83 J83 L83 N83 P83 R83 T83 V83 X83 B93 D93 F93 H93 J93 L93 N93 P93 R93 V93 N53">
      <formula1>Menge_Module</formula1>
    </dataValidation>
    <dataValidation type="list" showInputMessage="1" showErrorMessage="1" errorTitle="HDMI-Kabellänge" error="HDMI-Kabel ist in dieser Länge nicht verfügbar!" sqref="P44">
      <formula1>HDMI300_ST_KU</formula1>
    </dataValidation>
    <dataValidation type="list" showInputMessage="1" showErrorMessage="1" errorTitle="HDMI-Kabellänge" error="HDMI-Kabel ist in dieser Länge nicht verfügbar!" sqref="L44">
      <formula1>HDMI300_ST_KU</formula1>
    </dataValidation>
  </dataValidations>
  <hyperlinks>
    <hyperlink ref="C43" location="AL200_" display="AL200_"/>
    <hyperlink ref="E43" location="AL220_" display="AL220_"/>
    <hyperlink ref="G43" location="AL240_" display="AL240_"/>
    <hyperlink ref="I43" location="AL260_" display="AL260_"/>
    <hyperlink ref="K43" location="AL280_" display="AL280_"/>
    <hyperlink ref="M43" location="AL300_" display="AL300_"/>
    <hyperlink ref="O43" location="AL320_" display="AL320_"/>
    <hyperlink ref="Q43" location="AL340_" display="AL340_"/>
    <hyperlink ref="U43" location="AL380_" display="AL380_"/>
    <hyperlink ref="W43" location="AL400_" display="AL400_"/>
    <hyperlink ref="Y43" location="AL420_" display="AL420_"/>
    <hyperlink ref="C53" location="AL440_" display="AL440_"/>
    <hyperlink ref="E53" location="AL460_" display="AL460_"/>
    <hyperlink ref="G53" location="AL480_" display="AL480_"/>
    <hyperlink ref="I53" location="AL500_" display="AL500_"/>
    <hyperlink ref="K53" location="AL520_" display="AL520_"/>
    <hyperlink ref="M53" location="AL540_" display="AL540_"/>
    <hyperlink ref="O53" location="AL560_" display="AL560_"/>
    <hyperlink ref="Q53" location="AL580_" display="AL580_"/>
    <hyperlink ref="S53" location="AL600_" display="AL600_"/>
    <hyperlink ref="U53" location="AL620_" display="AL620_"/>
    <hyperlink ref="W53" location="AL640_" display="AL640_"/>
    <hyperlink ref="Y53" location="AL660_" display="AL660_"/>
    <hyperlink ref="C63" location="AL680_" display="AL680_"/>
    <hyperlink ref="E63" location="AL700_" display="AL700_"/>
    <hyperlink ref="G63" location="AL720_" display="AL720_"/>
    <hyperlink ref="I63" location="AL740_" display="AL740_"/>
    <hyperlink ref="K63" location="AL760_" display="AL760_"/>
    <hyperlink ref="M63" location="AL780_" display="AL780_"/>
    <hyperlink ref="O63" location="AL800_" display="AL800_"/>
    <hyperlink ref="Q63" location="AL820_" display="AL820_"/>
    <hyperlink ref="S63" location="AL840_" display="AL840_"/>
    <hyperlink ref="U63" location="AL860_" display="AL860_"/>
    <hyperlink ref="W63" location="AL880_" display="AL880_"/>
    <hyperlink ref="Y63" location="AL900_" display="AL900_"/>
    <hyperlink ref="C73" location="AL920_" display="AL920_"/>
    <hyperlink ref="E73" location="AL940_" display="AL940_"/>
    <hyperlink ref="G73" location="AL960_" display="AL960_"/>
    <hyperlink ref="I73" location="AL980_" display="AL980_"/>
    <hyperlink ref="K73" location="AL1000_" display="AL1000_"/>
    <hyperlink ref="M73" location="AL1020_" display="AL1020_"/>
    <hyperlink ref="O73" location="AL1040_" display="AL1040_"/>
    <hyperlink ref="Q73" location="AL1060_" display="AL1060_"/>
    <hyperlink ref="S73" location="AL1080_" display="AL1080_"/>
    <hyperlink ref="U73" location="AL1100_" display="AL1100_"/>
    <hyperlink ref="W73" location="AL1120_" display="AL1120_"/>
    <hyperlink ref="Y73" location="AL1140_" display="AL1140_"/>
    <hyperlink ref="C93" location="AL1400_" display="AL1400_"/>
    <hyperlink ref="E93" location="AL1420_" display="AL1420_"/>
    <hyperlink ref="G93" location="AL1440_" display="AL1440_"/>
    <hyperlink ref="I93" location="AL1460_" display="AL1460_"/>
    <hyperlink ref="K93" location="AL1480_" display="AL1480_"/>
    <hyperlink ref="M93" location="AL1500_" display="AL1500_"/>
    <hyperlink ref="O93" location="AL1520_" display="AL1520_"/>
    <hyperlink ref="Q93" location="AL1540_" display="AL1540_"/>
    <hyperlink ref="S93" location="AL1560_" display="AL1560_"/>
    <hyperlink ref="W93" location="AL1600_" display="AL1600_"/>
    <hyperlink ref="Y93" location="AL1620_" display="AL1620_"/>
    <hyperlink ref="U93" location="AL1580_" display="AL1580_"/>
    <hyperlink ref="C83" location="AL1160_" display="AL1160_"/>
    <hyperlink ref="E83" location="AL1180_" display="AL1180_"/>
    <hyperlink ref="G83" location="AL1200_" display="AL1200_"/>
    <hyperlink ref="I83" location="AL1220_" display="AL1220_"/>
    <hyperlink ref="K83" location="AL1240_" display="AL1240_"/>
    <hyperlink ref="M83" location="AL1260_" display="AL1260_"/>
    <hyperlink ref="S83" location="AL1320_" display="AL1320_"/>
    <hyperlink ref="U83" location="AL1340_" display="AL1340_"/>
    <hyperlink ref="W83" location="AL1360_" display="AL1360_"/>
    <hyperlink ref="Y83" location="AL1380_" display="AL1380_"/>
    <hyperlink ref="S43" location="AL360_" display="AL360_"/>
    <hyperlink ref="F17" r:id="rId1"/>
  </hyperlinks>
  <pageMargins left="0.43" right="0.51181102362204722" top="1.0236220472440944" bottom="0.55118110236220474" header="0.51181102362204722" footer="0.51181102362204722"/>
  <pageSetup paperSize="9" scale="80" orientation="landscape" horizontalDpi="300" verticalDpi="300" r:id="rId2"/>
  <headerFooter alignWithMargins="0"/>
  <cellWatches>
    <cellWatch r="L44"/>
  </cellWatches>
  <ignoredErrors>
    <ignoredError sqref="X5 R7" formula="1"/>
  </ignoredErrors>
  <drawing r:id="rId3"/>
  <legacyDrawing r:id="rId4"/>
  <controls>
    <mc:AlternateContent xmlns:mc="http://schemas.openxmlformats.org/markup-compatibility/2006">
      <mc:Choice Requires="x14">
        <control shapeId="4709" r:id="rId5" name="CommandButton1">
          <controlPr locked="0" defaultSize="0" autoLine="0" r:id="rId6">
            <anchor moveWithCells="1">
              <from>
                <xdr:col>3</xdr:col>
                <xdr:colOff>38100</xdr:colOff>
                <xdr:row>22</xdr:row>
                <xdr:rowOff>95250</xdr:rowOff>
              </from>
              <to>
                <xdr:col>5</xdr:col>
                <xdr:colOff>352425</xdr:colOff>
                <xdr:row>25</xdr:row>
                <xdr:rowOff>38100</xdr:rowOff>
              </to>
            </anchor>
          </controlPr>
        </control>
      </mc:Choice>
      <mc:Fallback>
        <control shapeId="4709" r:id="rId5" name="CommandButton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BW1633"/>
  <sheetViews>
    <sheetView topLeftCell="A577" zoomScaleNormal="100" workbookViewId="0">
      <selection activeCell="M572" sqref="M572:M573"/>
    </sheetView>
  </sheetViews>
  <sheetFormatPr baseColWidth="10" defaultRowHeight="12.75" x14ac:dyDescent="0.2"/>
  <cols>
    <col min="1" max="1" width="34" customWidth="1"/>
    <col min="2" max="6" width="9.42578125" customWidth="1"/>
    <col min="7" max="8" width="6.7109375" customWidth="1"/>
    <col min="9" max="9" width="8.140625" customWidth="1"/>
    <col min="10" max="25" width="6.7109375" customWidth="1"/>
    <col min="71" max="71" width="6.5703125" customWidth="1"/>
  </cols>
  <sheetData>
    <row r="1" spans="1:75" ht="13.5" thickBot="1" x14ac:dyDescent="0.25">
      <c r="T1" s="122"/>
      <c r="U1" s="123"/>
      <c r="V1" s="123"/>
      <c r="W1" s="123"/>
      <c r="X1" s="124" t="s">
        <v>1680</v>
      </c>
      <c r="Y1" s="110">
        <f>SUM($B$11:$X$11)+SUM($B$31:$X$31)+SUM($B$51:$X$51)+SUM($B$71:$X$71)+SUM($B$91:$X$91)+SUM($B$111:$X$111)</f>
        <v>0</v>
      </c>
      <c r="AT1" s="61" t="s">
        <v>327</v>
      </c>
      <c r="AW1" t="s">
        <v>199</v>
      </c>
      <c r="AY1" t="s">
        <v>2102</v>
      </c>
      <c r="BA1" s="111" t="s">
        <v>146</v>
      </c>
      <c r="BC1" s="61" t="s">
        <v>1895</v>
      </c>
      <c r="BE1" s="95" t="s">
        <v>534</v>
      </c>
      <c r="BG1" s="61" t="s">
        <v>1896</v>
      </c>
      <c r="BL1" s="61" t="s">
        <v>1897</v>
      </c>
      <c r="BM1" s="52"/>
      <c r="BS1" t="s">
        <v>1190</v>
      </c>
      <c r="BV1" t="s">
        <v>1193</v>
      </c>
      <c r="BW1" t="s">
        <v>1194</v>
      </c>
    </row>
    <row r="2" spans="1:75" x14ac:dyDescent="0.2">
      <c r="AT2" s="61" t="s">
        <v>1470</v>
      </c>
      <c r="AW2" t="s">
        <v>200</v>
      </c>
      <c r="AY2" t="s">
        <v>2100</v>
      </c>
      <c r="BA2" s="240"/>
      <c r="BC2" s="61" t="s">
        <v>1466</v>
      </c>
      <c r="BE2" s="95" t="s">
        <v>498</v>
      </c>
      <c r="BG2" s="52"/>
      <c r="BJ2" s="61"/>
      <c r="BK2" s="61"/>
      <c r="BL2" s="61" t="s">
        <v>2569</v>
      </c>
      <c r="BM2" s="52"/>
      <c r="BR2" s="254" t="s">
        <v>1195</v>
      </c>
      <c r="BS2">
        <f>Konfigurator!E12</f>
        <v>0</v>
      </c>
      <c r="BT2">
        <f>IF(OR(BS2=5520,BS2=5522),0,32)</f>
        <v>32</v>
      </c>
      <c r="BV2">
        <v>0</v>
      </c>
      <c r="BW2" t="s">
        <v>1196</v>
      </c>
    </row>
    <row r="3" spans="1:75" x14ac:dyDescent="0.2">
      <c r="AT3" s="11" t="s">
        <v>328</v>
      </c>
      <c r="AW3" t="s">
        <v>2323</v>
      </c>
      <c r="AY3" t="s">
        <v>2101</v>
      </c>
      <c r="BA3" s="240">
        <v>1</v>
      </c>
      <c r="BC3" s="61" t="s">
        <v>1470</v>
      </c>
      <c r="BE3" s="61">
        <v>1</v>
      </c>
      <c r="BG3" s="61">
        <v>1</v>
      </c>
      <c r="BJ3" s="52">
        <v>1</v>
      </c>
      <c r="BK3" s="73">
        <v>5500</v>
      </c>
      <c r="BL3" s="74" t="s">
        <v>1868</v>
      </c>
      <c r="BM3" s="52"/>
      <c r="BR3" s="254" t="s">
        <v>1191</v>
      </c>
      <c r="BS3">
        <f>Konfigurator!E12</f>
        <v>0</v>
      </c>
      <c r="BT3">
        <f>IF(BS3=5520,0,1)</f>
        <v>1</v>
      </c>
      <c r="BV3">
        <v>1</v>
      </c>
      <c r="BW3" t="s">
        <v>1196</v>
      </c>
    </row>
    <row r="4" spans="1:75" x14ac:dyDescent="0.2">
      <c r="AT4" s="11" t="s">
        <v>329</v>
      </c>
      <c r="BA4" s="240">
        <v>2</v>
      </c>
      <c r="BE4" s="61">
        <v>2</v>
      </c>
      <c r="BG4" s="61">
        <v>2</v>
      </c>
      <c r="BJ4" s="52">
        <v>2</v>
      </c>
      <c r="BK4" s="73">
        <v>5501</v>
      </c>
      <c r="BL4" s="74" t="s">
        <v>1869</v>
      </c>
      <c r="BM4" s="52"/>
      <c r="BR4" s="254" t="str">
        <f>Konfigurator!A16</f>
        <v>Oberfläche Stahl 90° gepulvert RAL 9006</v>
      </c>
      <c r="BS4" s="254" t="str">
        <f>Konfigurator!B16</f>
        <v>Ja</v>
      </c>
      <c r="BT4">
        <f>IF(BS4="Ja",2,0)</f>
        <v>2</v>
      </c>
      <c r="BV4">
        <v>2</v>
      </c>
      <c r="BW4" s="256" t="s">
        <v>1197</v>
      </c>
    </row>
    <row r="5" spans="1:75" x14ac:dyDescent="0.2">
      <c r="BA5" s="240">
        <v>3</v>
      </c>
      <c r="BE5" s="61">
        <v>3</v>
      </c>
      <c r="BG5" s="61">
        <v>3</v>
      </c>
      <c r="BJ5" s="52">
        <v>3</v>
      </c>
      <c r="BK5" s="73">
        <v>5502</v>
      </c>
      <c r="BL5" s="74" t="s">
        <v>1870</v>
      </c>
      <c r="BM5" s="52"/>
      <c r="BR5" s="254" t="str">
        <f>Konfigurator!A18</f>
        <v xml:space="preserve">Option Oberfläche Alu 90° gebürstet </v>
      </c>
      <c r="BS5" s="254" t="str">
        <f>Konfigurator!B18</f>
        <v>Nein</v>
      </c>
      <c r="BT5">
        <f>IF(BS5="Ja",4,0)</f>
        <v>0</v>
      </c>
      <c r="BV5">
        <v>3</v>
      </c>
      <c r="BW5" s="256" t="s">
        <v>1197</v>
      </c>
    </row>
    <row r="6" spans="1:75" x14ac:dyDescent="0.2">
      <c r="BA6" s="240">
        <v>4</v>
      </c>
      <c r="BE6" s="61">
        <v>4</v>
      </c>
      <c r="BG6" s="61">
        <v>4</v>
      </c>
      <c r="BJ6" s="52">
        <v>4</v>
      </c>
      <c r="BK6" s="73">
        <v>5503</v>
      </c>
      <c r="BL6" s="74" t="s">
        <v>1871</v>
      </c>
      <c r="BM6" s="52"/>
      <c r="BR6" s="254" t="str">
        <f>Konfigurator!A19</f>
        <v>Option Oberfläche angefast 45°</v>
      </c>
      <c r="BS6" s="254" t="str">
        <f>Konfigurator!B19</f>
        <v>Nein</v>
      </c>
      <c r="BT6">
        <f>IF(BS6="Ja",8,0)</f>
        <v>0</v>
      </c>
      <c r="BV6">
        <v>4</v>
      </c>
      <c r="BW6">
        <v>5524</v>
      </c>
    </row>
    <row r="7" spans="1:75" x14ac:dyDescent="0.2">
      <c r="BA7" s="240">
        <v>5</v>
      </c>
      <c r="BE7" s="61">
        <v>5</v>
      </c>
      <c r="BG7" s="61">
        <v>5</v>
      </c>
      <c r="BJ7" s="52">
        <v>5</v>
      </c>
      <c r="BK7" s="73">
        <v>5506</v>
      </c>
      <c r="BL7" s="74" t="s">
        <v>2390</v>
      </c>
      <c r="BM7" s="52"/>
      <c r="BR7" s="254" t="str">
        <f>Konfigurator!A20</f>
        <v>Option Oberfläche Edelstahl 90°</v>
      </c>
      <c r="BS7" s="254" t="str">
        <f>Konfigurator!B20</f>
        <v>Nein</v>
      </c>
      <c r="BT7" s="255">
        <f>IF(BS7="Ja",16,0)</f>
        <v>0</v>
      </c>
      <c r="BV7">
        <v>5</v>
      </c>
      <c r="BW7">
        <v>5526</v>
      </c>
    </row>
    <row r="8" spans="1:75" x14ac:dyDescent="0.2">
      <c r="BA8" s="240">
        <v>6</v>
      </c>
      <c r="BE8" s="61">
        <v>6</v>
      </c>
      <c r="BG8" s="61">
        <v>6</v>
      </c>
      <c r="BJ8" s="52">
        <v>6</v>
      </c>
      <c r="BK8" s="73">
        <v>5507</v>
      </c>
      <c r="BL8" s="74" t="s">
        <v>1874</v>
      </c>
      <c r="BM8" s="52"/>
      <c r="BR8" s="254"/>
      <c r="BS8" s="254" t="s">
        <v>1192</v>
      </c>
      <c r="BT8">
        <f>SUM(BT2:BT7)</f>
        <v>35</v>
      </c>
      <c r="BV8">
        <v>6</v>
      </c>
      <c r="BW8" t="s">
        <v>1196</v>
      </c>
    </row>
    <row r="9" spans="1:75" ht="13.5" thickBot="1" x14ac:dyDescent="0.25">
      <c r="A9" s="121" t="s">
        <v>1671</v>
      </c>
      <c r="B9" s="167" t="str">
        <f>$A200</f>
        <v>VGA-Buchse</v>
      </c>
      <c r="C9" s="168"/>
      <c r="D9" s="167" t="str">
        <f>$A220</f>
        <v>3,5Kl.-Bu./Ster.</v>
      </c>
      <c r="E9" s="168"/>
      <c r="F9" s="167" t="str">
        <f>$A240</f>
        <v>VGA-Bu./3,5Kl.</v>
      </c>
      <c r="G9" s="168"/>
      <c r="H9" s="167" t="str">
        <f>$A260</f>
        <v>DVI-Buchse</v>
      </c>
      <c r="I9" s="168"/>
      <c r="J9" s="167" t="str">
        <f>$A280</f>
        <v>DVI-Bu/3,5Kl.</v>
      </c>
      <c r="K9" s="168"/>
      <c r="L9" s="167" t="str">
        <f>$A300</f>
        <v>HDMI-Bu.</v>
      </c>
      <c r="M9" s="168"/>
      <c r="N9" s="167">
        <f>$A320</f>
        <v>0</v>
      </c>
      <c r="O9" s="168"/>
      <c r="P9" s="167" t="str">
        <f>$A340</f>
        <v>HDMI-Bu.360°</v>
      </c>
      <c r="Q9" s="168"/>
      <c r="R9" s="167" t="str">
        <f>$A360</f>
        <v>HDMI-Bu.Platine</v>
      </c>
      <c r="S9" s="168"/>
      <c r="T9" s="167" t="str">
        <f>$A380</f>
        <v>DP-Bu.</v>
      </c>
      <c r="U9" s="168"/>
      <c r="V9" s="167" t="str">
        <f>$A400</f>
        <v>DP-Bu.</v>
      </c>
      <c r="W9" s="168"/>
      <c r="X9" s="167">
        <f>$A420</f>
        <v>0</v>
      </c>
      <c r="Y9" s="168"/>
      <c r="BA9" s="240">
        <v>7</v>
      </c>
      <c r="BE9" s="61">
        <v>7</v>
      </c>
      <c r="BG9" s="61">
        <v>7</v>
      </c>
      <c r="BJ9" s="52">
        <v>7</v>
      </c>
      <c r="BK9" s="73">
        <v>5505</v>
      </c>
      <c r="BL9" s="74" t="s">
        <v>1873</v>
      </c>
      <c r="BM9" s="52"/>
      <c r="BR9" s="254"/>
      <c r="BS9" s="254"/>
      <c r="BV9">
        <v>7</v>
      </c>
      <c r="BW9" t="s">
        <v>1196</v>
      </c>
    </row>
    <row r="10" spans="1:75" ht="13.5" thickBot="1" x14ac:dyDescent="0.25">
      <c r="A10" s="24" t="s">
        <v>1678</v>
      </c>
      <c r="B10" s="29" t="str">
        <f>IF(B$11&lt;1,"",B$11)</f>
        <v/>
      </c>
      <c r="C10" s="101"/>
      <c r="D10" s="23" t="str">
        <f>IF(D$11&lt;1,"",SUM($B$11:D$11))</f>
        <v/>
      </c>
      <c r="E10" s="28"/>
      <c r="F10" s="23" t="str">
        <f>IF(F$11&lt;1,"",SUM($B$11:F$11))</f>
        <v/>
      </c>
      <c r="G10" s="28"/>
      <c r="H10" s="23" t="str">
        <f>IF(H$11&lt;1,"",SUM($B$11:H$11))</f>
        <v/>
      </c>
      <c r="I10" s="28"/>
      <c r="J10" s="23" t="str">
        <f>IF(J$11&lt;1,"",SUM($B$11:J$11))</f>
        <v/>
      </c>
      <c r="K10" s="28"/>
      <c r="L10" s="23" t="str">
        <f>IF(L$11&lt;1,"",SUM($B$11:L$11))</f>
        <v/>
      </c>
      <c r="M10" s="28"/>
      <c r="N10" s="23" t="str">
        <f>IF(N$11&lt;1,"",SUM($B$11:N$11))</f>
        <v/>
      </c>
      <c r="O10" s="28"/>
      <c r="P10" s="23" t="str">
        <f>IF(P$11&lt;1,"",SUM($B$11:P$11))</f>
        <v/>
      </c>
      <c r="Q10" s="28"/>
      <c r="R10" s="23" t="str">
        <f>IF(R$11&lt;1,"",SUM($B$11:R$11))</f>
        <v/>
      </c>
      <c r="S10" s="28"/>
      <c r="T10" s="23" t="str">
        <f>IF(T$11&lt;1,"",SUM($B$11:T$11))</f>
        <v/>
      </c>
      <c r="U10" s="28"/>
      <c r="V10" s="23" t="str">
        <f>IF(V$11&lt;1,"",SUM($B$11:V$11))</f>
        <v/>
      </c>
      <c r="W10" s="28"/>
      <c r="X10" s="23" t="str">
        <f>IF(X$11&lt;1,"",SUM($B$11:X$11))</f>
        <v/>
      </c>
      <c r="Y10" s="28"/>
      <c r="BA10" s="240">
        <v>8</v>
      </c>
      <c r="BE10" s="61">
        <v>8</v>
      </c>
      <c r="BG10" s="61">
        <v>8</v>
      </c>
      <c r="BJ10" s="52">
        <v>8</v>
      </c>
      <c r="BK10" s="73">
        <v>5504</v>
      </c>
      <c r="BL10" s="74" t="s">
        <v>1872</v>
      </c>
      <c r="BM10" s="52"/>
      <c r="BR10" s="254"/>
      <c r="BS10" s="254"/>
      <c r="BV10">
        <v>8</v>
      </c>
      <c r="BW10" t="s">
        <v>1196</v>
      </c>
    </row>
    <row r="11" spans="1:75" ht="13.5" thickBot="1" x14ac:dyDescent="0.25">
      <c r="A11" s="24" t="s">
        <v>1677</v>
      </c>
      <c r="B11" s="23">
        <f>IF($F$200=0,0,IF(B$13&gt;0,1,0))</f>
        <v>0</v>
      </c>
      <c r="C11" s="29"/>
      <c r="D11" s="23">
        <f>IF($F$220=0,0,IF(D$13&gt;0,1,0))</f>
        <v>0</v>
      </c>
      <c r="E11" s="29"/>
      <c r="F11" s="23">
        <f>IF($F$240=0,0,IF(F$13&gt;0,1,0))</f>
        <v>0</v>
      </c>
      <c r="G11" s="29"/>
      <c r="H11" s="23">
        <f>IF($F$260=0,0,IF(H$13&gt;0,1,0))</f>
        <v>0</v>
      </c>
      <c r="I11" s="29"/>
      <c r="J11" s="23">
        <f>IF($F$280=0,0,IF(J$13&gt;0,1,0))</f>
        <v>0</v>
      </c>
      <c r="K11" s="29"/>
      <c r="L11" s="23">
        <f>IF($F$300=0,0,IF(L$13&gt;0,1,0))</f>
        <v>0</v>
      </c>
      <c r="M11" s="29"/>
      <c r="N11" s="23">
        <f>IF($F$320=0,0,IF(N$13&gt;0,1,0))</f>
        <v>0</v>
      </c>
      <c r="O11" s="29"/>
      <c r="P11" s="23">
        <f>IF($F$340=0,0,IF(P$13&gt;0,1,0))</f>
        <v>0</v>
      </c>
      <c r="Q11" s="29"/>
      <c r="R11" s="23">
        <f>IF($F$360=0,0,IF(R$13&gt;0,1,0))</f>
        <v>0</v>
      </c>
      <c r="S11" s="29"/>
      <c r="T11" s="23">
        <f>IF($F$380=0,0,IF(T$13&gt;0,1,0))</f>
        <v>0</v>
      </c>
      <c r="U11" s="29"/>
      <c r="V11" s="23">
        <f>IF($F$400=0,0,IF(V$13&gt;0,1,0))</f>
        <v>0</v>
      </c>
      <c r="W11" s="29"/>
      <c r="X11" s="23">
        <f>IF($F$420=0,0,IF(X$13&gt;0,1,0))</f>
        <v>0</v>
      </c>
      <c r="Y11" s="29">
        <f>SUM(B11:X11)</f>
        <v>0</v>
      </c>
      <c r="BA11" s="240">
        <v>9</v>
      </c>
      <c r="BE11" s="61">
        <v>9</v>
      </c>
      <c r="BG11" s="61">
        <v>9</v>
      </c>
      <c r="BJ11" s="52">
        <v>9</v>
      </c>
      <c r="BK11" s="73">
        <v>5510</v>
      </c>
      <c r="BL11" s="74" t="s">
        <v>1875</v>
      </c>
      <c r="BM11" s="52"/>
      <c r="BR11" s="254"/>
      <c r="BS11" s="254"/>
      <c r="BV11">
        <v>9</v>
      </c>
      <c r="BW11" t="s">
        <v>1196</v>
      </c>
    </row>
    <row r="12" spans="1:75" x14ac:dyDescent="0.2">
      <c r="A12" s="24" t="s">
        <v>1676</v>
      </c>
      <c r="B12" s="28">
        <f>IF(B$14&gt;0,(-0.3*B$13),0)</f>
        <v>0</v>
      </c>
      <c r="C12" s="11"/>
      <c r="D12" s="28">
        <f>IF(D$14&gt;0,(-0.3*D$13),0)</f>
        <v>0</v>
      </c>
      <c r="E12" s="11"/>
      <c r="F12" s="28">
        <f>IF(F$14&gt;0,(-0.3*F$13),0)</f>
        <v>0</v>
      </c>
      <c r="G12" s="11"/>
      <c r="H12" s="28">
        <f>IF(H$14&gt;0,(-0.3*H$13),0)</f>
        <v>0</v>
      </c>
      <c r="I12" s="11"/>
      <c r="J12" s="28">
        <f>IF(J$14&gt;0,(-0.3*J$13),0)</f>
        <v>0</v>
      </c>
      <c r="K12" s="11"/>
      <c r="L12" s="28">
        <f>IF(L$14&gt;0,(-0.3*L$13),0)</f>
        <v>0</v>
      </c>
      <c r="M12" s="11"/>
      <c r="N12" s="28">
        <f>IF(N$14&gt;0,(-0.3*N$13),0)</f>
        <v>0</v>
      </c>
      <c r="O12" s="11"/>
      <c r="P12" s="28">
        <f>IF(P$14&gt;0,(-0.3*P$13),0)</f>
        <v>0</v>
      </c>
      <c r="Q12" s="11"/>
      <c r="R12" s="28">
        <f>IF(R$14&gt;0,(-0.3*R$13),0)</f>
        <v>0</v>
      </c>
      <c r="S12" s="11"/>
      <c r="T12" s="28">
        <f>IF(T$14&gt;0,(-0.3*T$13),0)</f>
        <v>0</v>
      </c>
      <c r="U12" s="11"/>
      <c r="V12" s="28">
        <f>IF(V$14&gt;0,(-0.3*V$13),0)</f>
        <v>0</v>
      </c>
      <c r="W12" s="11"/>
      <c r="X12" s="28">
        <f>IF(X$14&gt;0,(-0.3*X$13),0)</f>
        <v>0</v>
      </c>
      <c r="Y12" s="11"/>
      <c r="BA12" s="240">
        <v>10</v>
      </c>
      <c r="BE12" s="61">
        <v>10</v>
      </c>
      <c r="BG12" s="61">
        <v>10</v>
      </c>
      <c r="BJ12" s="52">
        <v>10</v>
      </c>
      <c r="BK12" s="73">
        <v>5511</v>
      </c>
      <c r="BL12" s="74" t="s">
        <v>1876</v>
      </c>
      <c r="BM12" s="52"/>
      <c r="BR12" s="254"/>
      <c r="BS12" s="254"/>
      <c r="BV12">
        <v>10</v>
      </c>
      <c r="BW12">
        <v>5525</v>
      </c>
    </row>
    <row r="13" spans="1:75" x14ac:dyDescent="0.2">
      <c r="A13" s="24" t="s">
        <v>1661</v>
      </c>
      <c r="B13" s="101">
        <f>Konfigurator!B43</f>
        <v>0</v>
      </c>
      <c r="C13" s="11"/>
      <c r="D13" s="101">
        <f>Konfigurator!D43</f>
        <v>0</v>
      </c>
      <c r="E13" s="11"/>
      <c r="F13" s="101">
        <f>Konfigurator!F43</f>
        <v>0</v>
      </c>
      <c r="G13" s="11"/>
      <c r="H13" s="101">
        <f>Konfigurator!H43</f>
        <v>0</v>
      </c>
      <c r="I13" s="11"/>
      <c r="J13" s="101">
        <f>Konfigurator!J43</f>
        <v>0</v>
      </c>
      <c r="K13" s="11"/>
      <c r="L13" s="101">
        <f>Konfigurator!L43</f>
        <v>0</v>
      </c>
      <c r="M13" s="11"/>
      <c r="N13" s="101">
        <f>Konfigurator!N43</f>
        <v>0</v>
      </c>
      <c r="O13" s="11"/>
      <c r="P13" s="101">
        <f>Konfigurator!P43</f>
        <v>0</v>
      </c>
      <c r="Q13" s="11"/>
      <c r="R13" s="101">
        <f>Konfigurator!R43</f>
        <v>0</v>
      </c>
      <c r="S13" s="11"/>
      <c r="T13" s="101">
        <f>Konfigurator!T43</f>
        <v>0</v>
      </c>
      <c r="U13" s="11"/>
      <c r="V13" s="101">
        <f>Konfigurator!V43</f>
        <v>0</v>
      </c>
      <c r="W13" s="11"/>
      <c r="X13" s="101">
        <f>Konfigurator!X43</f>
        <v>0</v>
      </c>
      <c r="Y13" s="11"/>
      <c r="BE13" s="61">
        <v>11</v>
      </c>
      <c r="BG13" s="61">
        <v>11</v>
      </c>
      <c r="BJ13" s="52">
        <v>11</v>
      </c>
      <c r="BK13" s="73">
        <v>5512</v>
      </c>
      <c r="BL13" s="74" t="s">
        <v>2639</v>
      </c>
      <c r="BM13" s="52"/>
      <c r="BR13" s="254"/>
      <c r="BS13" s="254"/>
      <c r="BV13">
        <v>11</v>
      </c>
      <c r="BW13">
        <v>5527</v>
      </c>
    </row>
    <row r="14" spans="1:75" x14ac:dyDescent="0.2">
      <c r="A14" s="24" t="s">
        <v>1662</v>
      </c>
      <c r="B14" s="101">
        <f>Konfigurator!B44</f>
        <v>0</v>
      </c>
      <c r="C14" s="11"/>
      <c r="D14" s="101">
        <f>Konfigurator!D44</f>
        <v>0</v>
      </c>
      <c r="E14" s="11"/>
      <c r="F14" s="101">
        <f>Konfigurator!F44</f>
        <v>0</v>
      </c>
      <c r="G14" s="11"/>
      <c r="H14" s="101">
        <f>Konfigurator!H44</f>
        <v>0</v>
      </c>
      <c r="I14" s="11"/>
      <c r="J14" s="101">
        <f>Konfigurator!J44</f>
        <v>0</v>
      </c>
      <c r="K14" s="11"/>
      <c r="L14" s="101">
        <f>Konfigurator!L44</f>
        <v>0</v>
      </c>
      <c r="M14" s="11"/>
      <c r="N14" s="101">
        <f>Konfigurator!N44</f>
        <v>0</v>
      </c>
      <c r="O14" s="11"/>
      <c r="P14" s="101">
        <f>Konfigurator!P44</f>
        <v>0</v>
      </c>
      <c r="Q14" s="11"/>
      <c r="R14" s="101">
        <f>Konfigurator!R44</f>
        <v>0</v>
      </c>
      <c r="S14" s="11"/>
      <c r="T14" s="101">
        <f>Konfigurator!T44</f>
        <v>0</v>
      </c>
      <c r="U14" s="11"/>
      <c r="V14" s="101">
        <f>Konfigurator!V44</f>
        <v>0</v>
      </c>
      <c r="W14" s="11"/>
      <c r="X14" s="101">
        <f>Konfigurator!X44</f>
        <v>0</v>
      </c>
      <c r="Y14" s="11"/>
      <c r="BE14" s="61">
        <v>12</v>
      </c>
      <c r="BG14" s="61">
        <v>12</v>
      </c>
      <c r="BJ14" s="52">
        <v>12</v>
      </c>
      <c r="BK14" s="73">
        <v>5513</v>
      </c>
      <c r="BL14" s="74" t="s">
        <v>1745</v>
      </c>
      <c r="BR14" s="254"/>
      <c r="BS14" s="254"/>
      <c r="BV14">
        <v>12</v>
      </c>
      <c r="BW14">
        <v>5538</v>
      </c>
    </row>
    <row r="15" spans="1:75" x14ac:dyDescent="0.2">
      <c r="A15" s="24" t="s">
        <v>1663</v>
      </c>
      <c r="B15" s="47" t="str">
        <f>IF($B$13=0,"",IF(ISNA(VLOOKUP($F$200,$F$201:$J$210,2,FALSE)),"",IF($F$200=FALSE,"",VLOOKUP($F$200,$F$201:$J$210,2))))</f>
        <v/>
      </c>
      <c r="C15" s="25"/>
      <c r="D15" s="47" t="str">
        <f>IF($D$13=0,"",IF(ISNA(VLOOKUP($F$220,$F$221:$J$230,2,FALSE)),"",IF($F$220=FALSE,"",VLOOKUP($F$220,$F$221:$J$230,2))))</f>
        <v/>
      </c>
      <c r="E15" s="25"/>
      <c r="F15" s="47" t="str">
        <f>IF($F$13=0,"",IF(ISNA(VLOOKUP($F$240,$F$241:$J$250,2,FALSE)),"",IF($F$240=FALSE,"",VLOOKUP($F$240,$F$241:$J$250,2))))</f>
        <v/>
      </c>
      <c r="G15" s="25"/>
      <c r="H15" s="47" t="str">
        <f>IF($H$13=0,"",IF(ISNA(VLOOKUP($F$260,$F$261:$J$270,2,FALSE)),"",IF($F$260=FALSE,"",VLOOKUP($F$260,$F$261:$J$270,2))))</f>
        <v/>
      </c>
      <c r="I15" s="25"/>
      <c r="J15" s="47" t="str">
        <f>IF($J$13=0,"",IF(ISNA(VLOOKUP($F$280,$F$281:$J$290,2,FALSE)),"",IF($F$280=FALSE,"",VLOOKUP($F$280,$F$281:$J$290,2))))</f>
        <v/>
      </c>
      <c r="K15" s="25"/>
      <c r="L15" s="47" t="str">
        <f>IF($L$13=0,"",IF(ISNA(VLOOKUP($F$300,$F$301:$J$314,2,FALSE)),"",IF($F$300=FALSE,"",VLOOKUP($F$300,$F$301:$J$314,2))))</f>
        <v/>
      </c>
      <c r="M15" s="25"/>
      <c r="N15" s="47" t="str">
        <f>IF($N$13=0,"",IF(ISNA(VLOOKUP($F$320,$F$321:$J$333,2,FALSE)),"",IF($F$320=FALSE,"",VLOOKUP($F$320,$F$321:$J$333,2))))</f>
        <v/>
      </c>
      <c r="O15" s="25"/>
      <c r="P15" s="47" t="str">
        <f>IF($P$13=0,"",IF(ISNA(VLOOKUP($F$340,$F$341:$J$353,2,FALSE)),"",IF($F$340=FALSE,"",VLOOKUP($F$340,$F$341:$J$353,2))))</f>
        <v/>
      </c>
      <c r="Q15" s="25"/>
      <c r="R15" s="47" t="str">
        <f>IF($R$13=0,"",IF(ISNA(VLOOKUP($F$360,$F$361:$J$370,2,FALSE)),"",IF($F$360=FALSE,"",VLOOKUP($F$360,$F$361:$J$370,2))))</f>
        <v/>
      </c>
      <c r="S15" s="25"/>
      <c r="T15" s="47" t="str">
        <f>IF($T$13=0,"",IF(ISNA(VLOOKUP($F$380,$F$381:$J$390,2,FALSE)),"",IF($F$380=FALSE,"",VLOOKUP($F$380,$F$381:$J$390,2))))</f>
        <v/>
      </c>
      <c r="U15" s="25"/>
      <c r="V15" s="47" t="str">
        <f>IF($V$13=0,"",IF(ISNA(VLOOKUP($F$400,$F$401:$J$410,2,FALSE)),"",IF($F$400=FALSE,"",VLOOKUP($F$400,$F$401:$J$410,2))))</f>
        <v/>
      </c>
      <c r="W15" s="25"/>
      <c r="X15" s="47" t="str">
        <f>IF($X$13=0,"",IF(ISNA(VLOOKUP($F$420,$F$421:$J$430,2,FALSE)),"",IF($F$420=FALSE,"",VLOOKUP($F$420,$F$421:$J$430,2))))</f>
        <v/>
      </c>
      <c r="Y15" s="25"/>
      <c r="BE15" s="61">
        <v>13</v>
      </c>
      <c r="BG15" s="61">
        <v>13</v>
      </c>
      <c r="BJ15" s="52">
        <v>13</v>
      </c>
      <c r="BK15" s="73">
        <v>5532</v>
      </c>
      <c r="BL15" s="74" t="s">
        <v>1472</v>
      </c>
      <c r="BM15" s="52"/>
      <c r="BR15" s="254"/>
      <c r="BS15" s="254"/>
      <c r="BV15">
        <v>13</v>
      </c>
      <c r="BW15">
        <v>5539</v>
      </c>
    </row>
    <row r="16" spans="1:75" x14ac:dyDescent="0.2">
      <c r="A16" s="24" t="s">
        <v>1664</v>
      </c>
      <c r="B16" s="47" t="str">
        <f>IF($B$13=0,"",IF(ISNA(VLOOKUP($F$200,$F$201:$J$210,3,FALSE)),"",IF($F$200=FALSE,"",VLOOKUP($F$200,$F$201:$J$210,3))))</f>
        <v/>
      </c>
      <c r="C16" s="25"/>
      <c r="D16" s="47" t="str">
        <f>IF($D$13=0,"",IF(ISNA(VLOOKUP($F$220,$F$221:$J$230,3,FALSE)),"",IF($F$220=FALSE,"",VLOOKUP($F$220,$F$221:$J$230,3))))</f>
        <v/>
      </c>
      <c r="E16" s="25"/>
      <c r="F16" s="47" t="str">
        <f>IF($F$13=0,"",IF(ISNA(VLOOKUP($F$240,$F$241:$J$250,3,FALSE)),"",IF($F$240=FALSE,"",VLOOKUP($F$240,$F$241:$J$250,3))))</f>
        <v/>
      </c>
      <c r="G16" s="25"/>
      <c r="H16" s="47" t="str">
        <f>IF($H$13=0,"",IF(ISNA(VLOOKUP($F$260,$F$261:$J$270,3,FALSE)),"",IF($F$260=FALSE,"",VLOOKUP($F$260,$F$261:$J$270,3))))</f>
        <v/>
      </c>
      <c r="I16" s="25"/>
      <c r="J16" s="47" t="str">
        <f>IF($J$13=0,"",IF(ISNA(VLOOKUP($F$280,$F$281:$J$290,3,FALSE)),"",IF($F$280=FALSE,"",VLOOKUP($F$280,$F$281:$J$290,3))))</f>
        <v/>
      </c>
      <c r="K16" s="25"/>
      <c r="L16" s="47" t="str">
        <f>IF($L$13=0,"",IF(ISNA(VLOOKUP($F$300,$F$301:$J$314,3,FALSE)),"",IF($F$300=FALSE,"",VLOOKUP($F$300,$F$301:$J$314,3))))</f>
        <v/>
      </c>
      <c r="M16" s="25"/>
      <c r="N16" s="47" t="str">
        <f>IF($N$13=0,"",IF(ISNA(VLOOKUP($F$320,$F$321:$J$333,3,FALSE)),"",IF($F$320=FALSE,"",VLOOKUP($F$320,$F$321:$J$333,3))))</f>
        <v/>
      </c>
      <c r="O16" s="25"/>
      <c r="P16" s="47" t="str">
        <f>IF($P$13=0,"",IF(ISNA(VLOOKUP($F$340,$F$341:$J$353,3,FALSE)),"",IF($F$340=FALSE,"",VLOOKUP($F$340,$F$341:$J$353,3))))</f>
        <v/>
      </c>
      <c r="Q16" s="25"/>
      <c r="R16" s="47" t="str">
        <f>IF($R$13=0,"",IF(ISNA(VLOOKUP($F$360,$F$361:$J$370,3,FALSE)),"",IF($F$360=FALSE,"",VLOOKUP($F$360,$F$361:$J$370,3))))</f>
        <v/>
      </c>
      <c r="S16" s="25"/>
      <c r="T16" s="47" t="str">
        <f>IF($T$13=0,"",IF(ISNA(VLOOKUP($F$380,$F$381:$J$390,3,FALSE)),"",IF($F$380=FALSE,"",VLOOKUP($F$380,$F$381:$J$390,3))))</f>
        <v/>
      </c>
      <c r="U16" s="25"/>
      <c r="V16" s="47" t="str">
        <f>IF($V$13=0,"",IF(ISNA(VLOOKUP($F$400,$F$401:$J$410,3,FALSE)),"",IF($F$400=FALSE,"",VLOOKUP($F$400,$F$401:$J$410,3))))</f>
        <v/>
      </c>
      <c r="W16" s="25"/>
      <c r="X16" s="47" t="str">
        <f>IF($X$13=0,"",IF(ISNA(VLOOKUP($F$420,$F$421:$J$430,3,FALSE)),"",IF($F$420=FALSE,"",VLOOKUP($F$420,$F$421:$J$430,3))))</f>
        <v/>
      </c>
      <c r="Y16" s="25"/>
      <c r="BE16" s="61">
        <v>14</v>
      </c>
      <c r="BG16" s="61">
        <v>14</v>
      </c>
      <c r="BJ16" s="52">
        <v>14</v>
      </c>
      <c r="BK16" s="73">
        <v>5531</v>
      </c>
      <c r="BL16" s="74" t="s">
        <v>2643</v>
      </c>
      <c r="BM16" s="52"/>
      <c r="BR16" s="254"/>
      <c r="BS16" s="254"/>
      <c r="BV16">
        <v>14</v>
      </c>
      <c r="BW16" t="s">
        <v>1196</v>
      </c>
    </row>
    <row r="17" spans="1:75" x14ac:dyDescent="0.2">
      <c r="A17" s="24" t="s">
        <v>1665</v>
      </c>
      <c r="B17" s="48" t="str">
        <f>IF(B13=0,"",IF(ISNA(VLOOKUP($F$200,$F$201:$J$210,4,FALSE)),"",IF($F$200=FALSE,"",VLOOKUP($F$200,$F$201:$J$210,4))))</f>
        <v/>
      </c>
      <c r="C17" s="25"/>
      <c r="D17" s="48" t="str">
        <f>IF($D$13=0,"",IF(ISNA(VLOOKUP($F$220,$F$221:$J$230,4,FALSE)),"",IF($F$220=FALSE,"",VLOOKUP($F$220,$F$221:$J$230,4))))</f>
        <v/>
      </c>
      <c r="E17" s="25"/>
      <c r="F17" s="48" t="str">
        <f>IF($F$13=0,"",IF(ISNA(VLOOKUP($F$240,$F$241:$J$250,4,FALSE)),"",IF($F$240=FALSE,"",VLOOKUP($F$240,$F$241:$J$250,4))))</f>
        <v/>
      </c>
      <c r="G17" s="25"/>
      <c r="H17" s="48" t="str">
        <f>IF($H$13=0,"",IF(ISNA(VLOOKUP($F$260,$F$261:$J$270,4,FALSE)),"",IF($F$260=FALSE,"",VLOOKUP($F$260,$F$261:$J$270,4))))</f>
        <v/>
      </c>
      <c r="I17" s="25"/>
      <c r="J17" s="48" t="str">
        <f>IF($J$13=0,"",IF(ISNA(VLOOKUP($F$280,$F$281:$J$290,4,FALSE)),"",IF($F$280=FALSE,"",VLOOKUP($F$280,$F$281:$J$290,4))))</f>
        <v/>
      </c>
      <c r="K17" s="25"/>
      <c r="L17" s="48" t="str">
        <f>IF($L$13=0,"",IF(ISNA(VLOOKUP($F$300,$F$301:$J$314,4,FALSE)),"",IF($F$300=FALSE,"",VLOOKUP($F$300,$F$301:$J$314,4))))</f>
        <v/>
      </c>
      <c r="M17" s="25"/>
      <c r="N17" s="48" t="str">
        <f>IF($N$13=0,"",IF(ISNA(VLOOKUP($F$320,$F$321:$J$333,4,FALSE)),"",IF($F$320=FALSE,"",VLOOKUP($F$320,$F$321:$J$333,4))))</f>
        <v/>
      </c>
      <c r="O17" s="25"/>
      <c r="P17" s="48" t="str">
        <f>IF($P$13=0,"",IF(ISNA(VLOOKUP($F$340,$F$341:$J$353,4,FALSE)),"",IF($F$340=FALSE,"",VLOOKUP($F$340,$F$341:$J$353,4))))</f>
        <v/>
      </c>
      <c r="Q17" s="25"/>
      <c r="R17" s="48" t="str">
        <f>IF($R$13=0,"",IF(ISNA(VLOOKUP($F$360,$F$361:$J$370,4,FALSE)),"",IF($F$360=FALSE,"",VLOOKUP($F$360,$F$361:$J$370,4))))</f>
        <v/>
      </c>
      <c r="S17" s="25"/>
      <c r="T17" s="48" t="str">
        <f>IF($T$13=0,"",IF(ISNA(VLOOKUP($F$380,$F$381:$J$390,4,FALSE)),"",IF($F$380=FALSE,"",VLOOKUP($F$380,$F$381:$J$390,4))))</f>
        <v/>
      </c>
      <c r="U17" s="25"/>
      <c r="V17" s="48" t="str">
        <f>IF($V$13=0,"",IF(ISNA(VLOOKUP($F$400,$F$401:$J$410,4,FALSE)),"",IF($F$400=FALSE,"",VLOOKUP($F$400,$F$401:$J$410,4))))</f>
        <v/>
      </c>
      <c r="W17" s="25"/>
      <c r="X17" s="48" t="str">
        <f>IF($X$13=0,"",IF(ISNA(VLOOKUP($F$420,$F$421:$J$430,4,FALSE)),"",IF($F$420=FALSE,"",VLOOKUP($F$420,$F$421:$J$430,4))))</f>
        <v/>
      </c>
      <c r="Y17" s="25"/>
      <c r="BE17" s="61">
        <v>15</v>
      </c>
      <c r="BG17" s="61">
        <v>15</v>
      </c>
      <c r="BJ17" s="52">
        <v>15</v>
      </c>
      <c r="BK17" s="73">
        <v>5530</v>
      </c>
      <c r="BL17" s="74" t="s">
        <v>2642</v>
      </c>
      <c r="BM17" s="52"/>
      <c r="BR17" s="254"/>
      <c r="BS17" s="254"/>
      <c r="BV17">
        <v>15</v>
      </c>
      <c r="BW17" t="s">
        <v>1196</v>
      </c>
    </row>
    <row r="18" spans="1:75" x14ac:dyDescent="0.2">
      <c r="A18" s="24" t="s">
        <v>1666</v>
      </c>
      <c r="B18" s="47" t="str">
        <f>IF(OR($B$22="N",$B$14=0),"",IF($F$200=FALSE,"",IF($F$200=0,"",$G$211)))</f>
        <v/>
      </c>
      <c r="C18" s="25"/>
      <c r="D18" s="47" t="str">
        <f>IF(OR($D$22="N",$D$14=0),"",IF($F$220=FALSE,"",IF(OR($F$220=0,$F$220=1,$F$220=2),"",IF(OR($F$220=3,$F$220=4,$F$220=7),$G$233,IF(OR($F$220=5,$F$220=6),$G$234)))))</f>
        <v/>
      </c>
      <c r="E18" s="25"/>
      <c r="F18" s="47" t="str">
        <f>IF(OR($F$22="N",$F$14=0),"",IF($F$240=FALSE,"",IF($F$240=0,"",$G$251)))</f>
        <v/>
      </c>
      <c r="G18" s="25"/>
      <c r="H18" s="47" t="str">
        <f>IF(OR($H$22="N",$H$14=0),"",IF($F$260=FALSE,"",IF($F$260=0,"",IF(OR($F$260=3,$F$260=4),$G$271,IF(OR($F$260=5,$F$260=6),$G$272,"")))))</f>
        <v/>
      </c>
      <c r="I18" s="25"/>
      <c r="J18" s="47" t="str">
        <f>IF(OR($J$22="N",$J$14=0),"",IF($F$280=FALSE,"",IF($F$280=0,"",IF(OR($F$280=2,$F$280=3),$G$291,IF(OR($F$280=4,$F$280=5),$G$292,"")))))</f>
        <v/>
      </c>
      <c r="K18" s="25"/>
      <c r="L18" s="47" t="str">
        <f>IF(OR($L$22="N",$L$14=0),"",IF($F$300=FALSE,"",IF($F$300=0,"",VLOOKUP(L$14,$B$303:$J$314,6))))</f>
        <v/>
      </c>
      <c r="M18" s="25"/>
      <c r="N18" s="47" t="str">
        <f>IF(OR($N$22="N",$N$14=0),"",IF($F$320=FALSE,"",IF($F$320=0,"",VLOOKUP(N$14,$B$322:$J$333,6))))</f>
        <v/>
      </c>
      <c r="O18" s="25"/>
      <c r="P18" s="47" t="str">
        <f>IF(OR($P$22="N",$P$14=0),"",IF($F$340=FALSE,"",IF($F$340=0,"",VLOOKUP(P$14,$B$342:$J$353,6))))</f>
        <v/>
      </c>
      <c r="Q18" s="25"/>
      <c r="R18" s="47" t="str">
        <f>IF(OR($R$22="N",$R$14=0),"",IF($F$360=FALSE,"",IF($F$360=0,"",$G$371)))</f>
        <v/>
      </c>
      <c r="S18" s="25"/>
      <c r="T18" s="47" t="str">
        <f>IF(OR($T$22="N",$T$14=0),"",IF($F$380=FALSE,"",IF($F$380=0,"",$G$391)))</f>
        <v/>
      </c>
      <c r="U18" s="25"/>
      <c r="V18" s="47" t="str">
        <f>IF(OR($V$22="N",$V$14=0),"",IF($F$400=FALSE,"",IF($F$400=0,"",$G$411)))</f>
        <v/>
      </c>
      <c r="W18" s="25"/>
      <c r="X18" s="47" t="str">
        <f>IF(OR($X$22="N",$X$14=0),"",IF($F$420=FALSE,"",IF($F$420=0,"",$G$431)))</f>
        <v/>
      </c>
      <c r="Y18" s="25"/>
      <c r="BE18" s="61">
        <v>16</v>
      </c>
      <c r="BG18" s="61">
        <v>16</v>
      </c>
      <c r="BJ18" s="52">
        <v>16</v>
      </c>
      <c r="BK18" s="73">
        <v>5535</v>
      </c>
      <c r="BL18" s="74" t="s">
        <v>490</v>
      </c>
      <c r="BM18" s="52"/>
      <c r="BR18" s="254"/>
      <c r="BS18" s="254"/>
      <c r="BV18">
        <v>16</v>
      </c>
      <c r="BW18">
        <v>5528</v>
      </c>
    </row>
    <row r="19" spans="1:75" ht="13.5" thickBot="1" x14ac:dyDescent="0.25">
      <c r="A19" s="22" t="s">
        <v>1667</v>
      </c>
      <c r="B19" s="49" t="str">
        <f>IF(OR($B$22="N",$B$14=0),"",IF($F$200=FALSE,"",IF($F$200=0,"",$I$211)))</f>
        <v/>
      </c>
      <c r="C19" s="25"/>
      <c r="D19" s="49" t="str">
        <f>IF(OR($D$22="N",$D$14=0),"",IF($F$220=FALSE,"",IF(OR($F$220=0,$F$220=1,$F$220=2),"",IF(OR($F$220=3,$F$220=4,$F$220=7),$I$233,IF(OR($F$220=5,$F$220=6),$I$234,"X")))))</f>
        <v/>
      </c>
      <c r="E19" s="25"/>
      <c r="F19" s="49" t="str">
        <f>IF(OR($F$22="N",$F$14=0),"",IF($F$240=FALSE,"",IF($F$240=0,"",$I$251)))</f>
        <v/>
      </c>
      <c r="G19" s="25"/>
      <c r="H19" s="49" t="str">
        <f>IF(OR($H$22="N",$H$14=0),"",IF($F$260=FALSE,0,IF($F$260=0,0,IF(OR($F$260=3,$F$260=4),$I$271,IF(OR($F$260=5,$F$260=6),$I$272,0)))))</f>
        <v/>
      </c>
      <c r="I19" s="25"/>
      <c r="J19" s="49" t="str">
        <f>IF(OR($J$22="N",$J$14=0),"",IF($F$280=FALSE,"",IF($F$280=0,"",IF(OR($F$280=2,$F$280=3),$I$291,IF(OR($F$280=4,$F$280=5),$I$292,"")))))</f>
        <v/>
      </c>
      <c r="K19" s="25"/>
      <c r="L19" s="49" t="str">
        <f>IF(OR($L$22="N",$L$14=0),"",IF($F$300=FALSE,"",IF($F$300=0,"",VLOOKUP(L$14,$B$303:$J$314,8))))</f>
        <v/>
      </c>
      <c r="M19" s="25"/>
      <c r="N19" s="49" t="str">
        <f>IF(OR($N$22="N",$N$14=0),"",IF($F$320=FALSE,"",IF($F$320=0,"",VLOOKUP(N$14,$B$322:$J$333,8))))</f>
        <v/>
      </c>
      <c r="O19" s="25"/>
      <c r="P19" s="49" t="str">
        <f>IF(OR($P$22="N",$P$14=0),"",IF($F$340=FALSE,"",IF($F$340=0,"",VLOOKUP(P$14,$B$342:$J$353,8))))</f>
        <v/>
      </c>
      <c r="Q19" s="25"/>
      <c r="R19" s="49" t="str">
        <f>IF(OR($R$22="N",$R$14=0),"",IF($F$360=FALSE,"",IF($F$360=0,"",$I$371)))</f>
        <v/>
      </c>
      <c r="S19" s="25"/>
      <c r="T19" s="49" t="str">
        <f>IF(OR($T$22="N",$T$14=0),"",IF($F$380=FALSE,"",IF($F$380=0,"",$I$391)))</f>
        <v/>
      </c>
      <c r="U19" s="25"/>
      <c r="V19" s="49" t="str">
        <f>IF(OR($V$22="N",$V$14=0),"",IF($F$400=FALSE,"",IF($F$400=0,"",$I$411)))</f>
        <v/>
      </c>
      <c r="W19" s="25"/>
      <c r="X19" s="49" t="str">
        <f>IF(OR($X$22="N",$X$14=0),"",IF($F$420=FALSE,"",IF($F$420=0,"",$I$431)))</f>
        <v/>
      </c>
      <c r="Y19" s="25"/>
      <c r="BE19" s="61">
        <v>17</v>
      </c>
      <c r="BG19" s="61">
        <v>17</v>
      </c>
      <c r="BJ19" s="52">
        <v>17</v>
      </c>
      <c r="BK19" s="73">
        <v>5534</v>
      </c>
      <c r="BL19" s="74" t="s">
        <v>489</v>
      </c>
      <c r="BM19" s="52"/>
      <c r="BR19" s="254"/>
      <c r="BS19" s="254"/>
      <c r="BV19">
        <v>17</v>
      </c>
      <c r="BW19">
        <v>5537</v>
      </c>
    </row>
    <row r="20" spans="1:75" x14ac:dyDescent="0.2">
      <c r="A20" s="24" t="s">
        <v>1668</v>
      </c>
      <c r="B20" s="47" t="str">
        <f>IF(OR($B$22="N",$B$14=0,$G$213=""),"",IF($F$200=FALSE,"",IF($F$200=0,"",$G$213)))</f>
        <v/>
      </c>
      <c r="C20" s="25"/>
      <c r="D20" s="47" t="str">
        <f>IF(OR($D$22="N",$D$14=0,$G$233=""),"",IF($F$220=FALSE,"",IF($F$220=0,"","")))</f>
        <v/>
      </c>
      <c r="E20" s="25"/>
      <c r="F20" s="47" t="str">
        <f>IF(OR($F$22="N",$F$14=0,$G$253=""),"",IF($F$240=FALSE,"",IF($F$240=0,"",$G$253)))</f>
        <v/>
      </c>
      <c r="G20" s="25"/>
      <c r="H20" s="47" t="str">
        <f>IF(OR($H$22="N",$H$14=0,$G$273=""),"",IF($F$260=FALSE,"",IF($F$260=0,"",$G$273)))</f>
        <v/>
      </c>
      <c r="I20" s="25"/>
      <c r="J20" s="47" t="str">
        <f>IF(OR($J$22="N",$J$14=0,$G$293=""),"",IF($F$280=FALSE,"",IF($F$280=0,"",$G$293)))</f>
        <v/>
      </c>
      <c r="K20" s="25"/>
      <c r="L20" s="47" t="str">
        <f>IF(OR($L$22="N",$L$14=0,$G$317=""),"",IF($F$300=FALSE,"",IF($F$300=0,"",$G$317)))</f>
        <v/>
      </c>
      <c r="M20" s="25"/>
      <c r="N20" s="47" t="str">
        <f>IF(OR($N$22="N",$N$14=0,$G$336=""),"",IF($F$320=FALSE,"",IF($F$320=0,"",$G$336)))</f>
        <v/>
      </c>
      <c r="O20" s="25"/>
      <c r="P20" s="47" t="str">
        <f>IF(OR($P$22="N",$P$14=0,$G$356=""),"",IF($F$340=FALSE,"",IF($F$340=0,"",$G$356)))</f>
        <v/>
      </c>
      <c r="Q20" s="25"/>
      <c r="R20" s="47" t="str">
        <f>IF(OR($R$22="N",$R$14=0,$G$373=""),"",IF($F$360=FALSE,"",IF($F$360=0,"",$G$373)))</f>
        <v/>
      </c>
      <c r="S20" s="25"/>
      <c r="T20" s="47" t="str">
        <f>IF(OR($T$22="N",$T$14=0,$G$393=""),"",IF($F$380=FALSE,"",IF($F$380=0,"",$G$393)))</f>
        <v/>
      </c>
      <c r="U20" s="25"/>
      <c r="V20" s="47" t="str">
        <f>IF(OR($V$22="N",$V$14=0,$G$412=""),"",IF($F$400=FALSE,"",IF($F$400=0,"",IF(OR($V$15=5619,$V$15=5620,$V$15=5739),$G$412,$G$413))))</f>
        <v/>
      </c>
      <c r="W20" s="25"/>
      <c r="X20" s="47" t="str">
        <f>IF(OR($X$22="N",$X$14=0,$G$433=""),"",IF($F$420=FALSE,"",IF($F$420=0,"",$G$433)))</f>
        <v/>
      </c>
      <c r="Y20" s="25"/>
      <c r="BE20" s="61">
        <v>18</v>
      </c>
      <c r="BG20" s="61">
        <v>18</v>
      </c>
      <c r="BJ20" s="52">
        <v>18</v>
      </c>
      <c r="BK20" s="73">
        <v>5533</v>
      </c>
      <c r="BL20" s="74" t="s">
        <v>1473</v>
      </c>
      <c r="BM20" s="52"/>
      <c r="BR20" s="254"/>
      <c r="BS20" s="254"/>
      <c r="BV20">
        <v>18</v>
      </c>
      <c r="BW20" t="s">
        <v>1196</v>
      </c>
    </row>
    <row r="21" spans="1:75" ht="13.5" thickBot="1" x14ac:dyDescent="0.25">
      <c r="A21" s="22" t="s">
        <v>1669</v>
      </c>
      <c r="B21" s="47" t="str">
        <f>IF(OR($B$22="N",$B$14=0,$G$213=""),"",IF($F$200=FALSE,"",IF($F$200=0,"",$I$213)))</f>
        <v/>
      </c>
      <c r="C21" s="25"/>
      <c r="D21" s="47" t="str">
        <f>IF(OR($D$22="N",$D$14=0,$G$233=""),"",IF($F$220=FALSE,"",IF($F$220=0,"","")))</f>
        <v/>
      </c>
      <c r="E21" s="25"/>
      <c r="F21" s="47" t="str">
        <f>IF(OR($F$22="N",$F$14=0,$G$253=""),"",IF($F$240=FALSE,"",IF($F$240=0,"",$I$253)))</f>
        <v/>
      </c>
      <c r="G21" s="25"/>
      <c r="H21" s="47" t="str">
        <f>IF(OR($H$22="N",$H$14=0,$G$273=""),"",IF($F$260=FALSE,"",IF($F$260=0,"",$I$273)))</f>
        <v/>
      </c>
      <c r="I21" s="25"/>
      <c r="J21" s="47" t="str">
        <f>IF(OR($J$22="N",$J$14=0,$G$293=""),"",IF($F$280=FALSE,"",IF($F$280=0,"",$I$293)))</f>
        <v/>
      </c>
      <c r="K21" s="25"/>
      <c r="L21" s="47" t="str">
        <f>IF(OR($L$22="N",$L$14=0,$G$317=""),"",IF($F$300=FALSE,"",IF($F$300=0,"",$I$317)))</f>
        <v/>
      </c>
      <c r="M21" s="25"/>
      <c r="N21" s="47" t="str">
        <f>IF(OR($N$22="N",$N$14=0,$G$336=""),"",IF($F$320=FALSE,"",IF($F$320=0,"",$I$336)))</f>
        <v/>
      </c>
      <c r="O21" s="25"/>
      <c r="P21" s="47" t="str">
        <f>IF(OR($P$22="N",$P$14=0,$G$356=""),"",IF($F$340=FALSE,"",IF($F$340=0,"",$I$356)))</f>
        <v/>
      </c>
      <c r="Q21" s="25"/>
      <c r="R21" s="47" t="str">
        <f>IF(OR($R$22="N",$R$14=0,$G$373=""),"",IF($F$360=FALSE,"",IF($F$360=0,"",$I$373)))</f>
        <v/>
      </c>
      <c r="S21" s="25"/>
      <c r="T21" s="47" t="str">
        <f>IF(OR($T$22="N",$T$14=0,$G$393=""),"",IF($F$380=FALSE,"",IF($F$380=0,"",$I$393)))</f>
        <v/>
      </c>
      <c r="U21" s="25"/>
      <c r="V21" s="47" t="str">
        <f>IF(OR($V$22="N",$V$14=0,$G$412=""),"",IF($F$400=FALSE,"",IF($F$400=0,"",IF(OR($V$15=5619,$V$15=5620,$V$15=5739),$I$412,$I$413))))</f>
        <v/>
      </c>
      <c r="W21" s="25"/>
      <c r="X21" s="47" t="str">
        <f>IF(OR($X$22="N",$X$14=0,$G$433=""),"",IF($F$420=FALSE,"",IF($F$420=0,"",$I$433)))</f>
        <v/>
      </c>
      <c r="Y21" s="25"/>
      <c r="BE21" s="61">
        <v>19</v>
      </c>
      <c r="BG21" s="61">
        <v>19</v>
      </c>
      <c r="BJ21" s="52">
        <v>19</v>
      </c>
      <c r="BK21" s="73">
        <v>5520</v>
      </c>
      <c r="BL21" s="74" t="s">
        <v>2640</v>
      </c>
      <c r="BM21" s="52"/>
      <c r="BR21" s="254"/>
      <c r="BS21" s="254"/>
      <c r="BV21">
        <v>19</v>
      </c>
      <c r="BW21" t="s">
        <v>1196</v>
      </c>
    </row>
    <row r="22" spans="1:75" x14ac:dyDescent="0.2">
      <c r="A22" s="24" t="s">
        <v>145</v>
      </c>
      <c r="B22" s="109" t="str">
        <f>IF(ISNA(VLOOKUP($F$200,$F$201:$J$210,5,FALSE)),"",IF($F$200=FALSE,"",VLOOKUP($F$200,$F$201:$J$210,5)))</f>
        <v/>
      </c>
      <c r="C22" s="25"/>
      <c r="D22" s="109" t="str">
        <f>IF(ISNA(VLOOKUP($F$220,$F$221:$J$230,5,FALSE)),"",IF($F$220=FALSE,"",VLOOKUP($F$220,$F$221:$J$230,5)))</f>
        <v/>
      </c>
      <c r="E22" s="25"/>
      <c r="F22" s="109" t="str">
        <f>IF(ISNA(VLOOKUP($F$240,$F$241:$J$250,5,FALSE)),"",IF($F$240=FALSE,"",VLOOKUP($F$240,$F$241:$J$250,5)))</f>
        <v/>
      </c>
      <c r="G22" s="25"/>
      <c r="H22" s="109" t="str">
        <f>IF(ISNA(VLOOKUP($F$260,$F$261:$J$270,5,FALSE)),"",IF($F$260=FALSE,"",VLOOKUP($F$260,$F$261:$J$270,5)))</f>
        <v/>
      </c>
      <c r="I22" s="25"/>
      <c r="J22" s="109" t="str">
        <f>IF(ISNA(VLOOKUP($F$280,$F$281:$J$290,5,FALSE)),"",IF($F$280=FALSE,"",VLOOKUP($F$280,$F$281:$J$290,5)))</f>
        <v/>
      </c>
      <c r="K22" s="25"/>
      <c r="L22" s="109" t="str">
        <f>IF(ISNA(VLOOKUP($F$300,$F$301:$J$314,5,FALSE)),"",IF($F$300=FALSE,"",VLOOKUP($F$300,$F$301:$J$314,5)))</f>
        <v/>
      </c>
      <c r="M22" s="25"/>
      <c r="N22" s="109" t="str">
        <f>IF(ISNA(VLOOKUP($F$320,$F$321:$J$333,5,FALSE)),"",IF($F$320=FALSE,"",VLOOKUP($F$320,$F$321:$J$333,5)))</f>
        <v/>
      </c>
      <c r="O22" s="25"/>
      <c r="P22" s="109" t="str">
        <f>IF(ISNA(VLOOKUP($F$340,$F$341:$J$353,5,FALSE)),"",IF($F$340=FALSE,"",VLOOKUP($F$340,$F$341:$J$353,5)))</f>
        <v/>
      </c>
      <c r="Q22" s="25"/>
      <c r="R22" s="109" t="str">
        <f>IF(ISNA(VLOOKUP($F$360,$F$361:$J$370,5,FALSE)),"",IF($F$360=FALSE,"",VLOOKUP($F$360,$F$361:$J$370,5)))</f>
        <v/>
      </c>
      <c r="S22" s="25"/>
      <c r="T22" s="109" t="str">
        <f>IF(ISNA(VLOOKUP($F$380,$F$381:$J$390,5,FALSE)),"",IF($F$380=FALSE,"",VLOOKUP($F$380,$F$381:$J$390,5)))</f>
        <v/>
      </c>
      <c r="U22" s="25"/>
      <c r="V22" s="109" t="str">
        <f>IF(ISNA(VLOOKUP($F$400,$F$401:$J$410,5,FALSE)),"",IF($F$400=FALSE,"",VLOOKUP($F$400,$F$401:$J$410,5)))</f>
        <v/>
      </c>
      <c r="W22" s="25"/>
      <c r="X22" s="109" t="str">
        <f>IF(ISNA(VLOOKUP($F$420,$F$421:$J$430,5,FALSE)),"",IF($F$420=FALSE,"",VLOOKUP($F$420,$F$421:$J$430,5)))</f>
        <v/>
      </c>
      <c r="Y22" s="25"/>
      <c r="BE22" s="61">
        <v>20</v>
      </c>
      <c r="BG22" s="61">
        <v>20</v>
      </c>
      <c r="BJ22" s="52">
        <v>20</v>
      </c>
      <c r="BK22" s="73">
        <v>5522</v>
      </c>
      <c r="BL22" s="74" t="s">
        <v>2641</v>
      </c>
      <c r="BM22" s="52"/>
      <c r="BR22" s="254"/>
      <c r="BS22" s="254"/>
      <c r="BV22">
        <v>20</v>
      </c>
      <c r="BW22" t="s">
        <v>1196</v>
      </c>
    </row>
    <row r="23" spans="1:75" ht="13.5" thickBot="1" x14ac:dyDescent="0.25">
      <c r="A23" s="24" t="s">
        <v>1679</v>
      </c>
      <c r="B23" s="29">
        <f>IF(B22="N",0,(B14*B13)+B12)</f>
        <v>0</v>
      </c>
      <c r="C23" s="21"/>
      <c r="D23" s="29">
        <f>IF(D22="N",0,(D14*D13)+D12)</f>
        <v>0</v>
      </c>
      <c r="E23" s="108"/>
      <c r="F23" s="29">
        <f>IF(F22="N",0,(F14*F13)+F12)</f>
        <v>0</v>
      </c>
      <c r="G23" s="101"/>
      <c r="H23" s="29">
        <f>IF(H22="N",0,(H14*H13)+H12)</f>
        <v>0</v>
      </c>
      <c r="I23" s="101"/>
      <c r="J23" s="29">
        <f>IF(J22="N",0,(J14*J13)+J12)</f>
        <v>0</v>
      </c>
      <c r="K23" s="101"/>
      <c r="L23" s="29">
        <f>L14*L13</f>
        <v>0</v>
      </c>
      <c r="M23" s="101"/>
      <c r="N23" s="29">
        <f>N14*N13</f>
        <v>0</v>
      </c>
      <c r="O23" s="101"/>
      <c r="P23" s="29">
        <f>P14*P13</f>
        <v>0</v>
      </c>
      <c r="Q23" s="101"/>
      <c r="R23" s="29">
        <f>IF(R22="N",0,(R14*R13)+R12)</f>
        <v>0</v>
      </c>
      <c r="S23" s="101"/>
      <c r="T23" s="29">
        <f>IF(T22="N",0,(T14*T13)+T12)</f>
        <v>0</v>
      </c>
      <c r="U23" s="101"/>
      <c r="V23" s="29">
        <f>IF(V22="N",0,(V14*V13)+V12)</f>
        <v>0</v>
      </c>
      <c r="W23" s="101"/>
      <c r="X23" s="29">
        <f>IF(X22="N",0,(X14*X13)+X12)</f>
        <v>0</v>
      </c>
      <c r="Y23" s="11"/>
      <c r="BE23" s="61">
        <v>21</v>
      </c>
      <c r="BJ23" s="52">
        <v>21</v>
      </c>
      <c r="BK23" s="73">
        <v>5519</v>
      </c>
      <c r="BL23" s="74" t="s">
        <v>2019</v>
      </c>
      <c r="BR23" s="254"/>
      <c r="BS23" s="254"/>
      <c r="BV23">
        <v>21</v>
      </c>
      <c r="BW23" t="s">
        <v>1196</v>
      </c>
    </row>
    <row r="24" spans="1:75" ht="13.5" thickBot="1" x14ac:dyDescent="0.25">
      <c r="A24" s="24" t="s">
        <v>1610</v>
      </c>
      <c r="B24" s="29" t="str">
        <f>IF(B$13=0,"",B$13*B$16)</f>
        <v/>
      </c>
      <c r="C24" s="21"/>
      <c r="D24" s="29" t="str">
        <f>IF(D$13=0,"",D$13*D$16)</f>
        <v/>
      </c>
      <c r="E24" s="108"/>
      <c r="F24" s="29" t="str">
        <f>IF(F$13=0,"",F$13*F$16)</f>
        <v/>
      </c>
      <c r="G24" s="101"/>
      <c r="H24" s="29" t="str">
        <f>IF(H$13=0,"",H$13*H$16)</f>
        <v/>
      </c>
      <c r="I24" s="101"/>
      <c r="J24" s="29" t="str">
        <f>IF(J$13=0,"",J$13*J$16)</f>
        <v/>
      </c>
      <c r="K24" s="101"/>
      <c r="L24" s="29" t="str">
        <f>IF(L$13=0,"",L$13*L$16)</f>
        <v/>
      </c>
      <c r="M24" s="101"/>
      <c r="N24" s="29" t="str">
        <f>IF(N$13=0,"",N$13*N$16)</f>
        <v/>
      </c>
      <c r="O24" s="101"/>
      <c r="P24" s="29" t="str">
        <f>IF(P$13=0,"",P$13*P$16)</f>
        <v/>
      </c>
      <c r="Q24" s="101"/>
      <c r="R24" s="29" t="str">
        <f>IF(R$13=0,"",R$13*R$16)</f>
        <v/>
      </c>
      <c r="S24" s="101"/>
      <c r="T24" s="29" t="str">
        <f>IF(T$13=0,"",T$13*T$16)</f>
        <v/>
      </c>
      <c r="U24" s="101"/>
      <c r="V24" s="29" t="str">
        <f>IF(V$13=0,"",V$13*V$16)</f>
        <v/>
      </c>
      <c r="W24" s="101"/>
      <c r="X24" s="29" t="str">
        <f>IF(X$13=0,"",X$13*X$16)</f>
        <v/>
      </c>
      <c r="Y24" s="11"/>
      <c r="BE24" s="61">
        <v>22</v>
      </c>
      <c r="BV24">
        <v>22</v>
      </c>
      <c r="BW24" t="s">
        <v>1196</v>
      </c>
    </row>
    <row r="25" spans="1:75" ht="15" x14ac:dyDescent="0.2">
      <c r="A25" s="97" t="s">
        <v>1660</v>
      </c>
      <c r="B25" s="36">
        <v>200</v>
      </c>
      <c r="C25" s="11"/>
      <c r="D25" s="36">
        <v>220</v>
      </c>
      <c r="E25" s="11"/>
      <c r="F25" s="36">
        <v>240</v>
      </c>
      <c r="G25" s="11"/>
      <c r="H25" s="36">
        <v>260</v>
      </c>
      <c r="I25" s="11"/>
      <c r="J25" s="36">
        <v>280</v>
      </c>
      <c r="K25" s="11"/>
      <c r="L25" s="36">
        <v>300</v>
      </c>
      <c r="M25" s="25"/>
      <c r="N25" s="51">
        <v>320</v>
      </c>
      <c r="O25" s="21"/>
      <c r="P25" s="51">
        <v>340</v>
      </c>
      <c r="Q25" s="21"/>
      <c r="R25" s="51">
        <v>360</v>
      </c>
      <c r="S25" s="21"/>
      <c r="T25" s="51">
        <v>380</v>
      </c>
      <c r="U25" s="21"/>
      <c r="V25" s="51">
        <v>400</v>
      </c>
      <c r="W25" s="21"/>
      <c r="X25" s="51">
        <v>420</v>
      </c>
      <c r="Y25" s="21"/>
      <c r="BE25" s="61">
        <v>23</v>
      </c>
      <c r="BV25">
        <v>23</v>
      </c>
      <c r="BW25" t="s">
        <v>1196</v>
      </c>
    </row>
    <row r="26" spans="1:75" ht="15" x14ac:dyDescent="0.2">
      <c r="A26" s="97" t="s">
        <v>1892</v>
      </c>
      <c r="B26" s="131" t="s">
        <v>1658</v>
      </c>
      <c r="C26" s="24"/>
      <c r="D26" s="131" t="s">
        <v>1658</v>
      </c>
      <c r="E26" s="24"/>
      <c r="F26" s="131" t="s">
        <v>1658</v>
      </c>
      <c r="G26" s="24"/>
      <c r="H26" s="131" t="s">
        <v>1658</v>
      </c>
      <c r="I26" s="24"/>
      <c r="J26" s="131" t="s">
        <v>1658</v>
      </c>
      <c r="K26" s="24"/>
      <c r="L26" s="131" t="s">
        <v>1658</v>
      </c>
      <c r="M26" s="132"/>
      <c r="N26" s="142" t="s">
        <v>1658</v>
      </c>
      <c r="O26" s="133"/>
      <c r="P26" s="142" t="s">
        <v>1658</v>
      </c>
      <c r="Q26" s="133"/>
      <c r="R26" s="142" t="s">
        <v>1658</v>
      </c>
      <c r="S26" s="133"/>
      <c r="T26" s="142" t="s">
        <v>1658</v>
      </c>
      <c r="U26" s="133"/>
      <c r="V26" s="142" t="s">
        <v>1658</v>
      </c>
      <c r="W26" s="133"/>
      <c r="X26" s="142" t="s">
        <v>1658</v>
      </c>
      <c r="Y26" s="21"/>
      <c r="BE26" s="61">
        <v>24</v>
      </c>
      <c r="BV26">
        <v>24</v>
      </c>
      <c r="BW26" t="s">
        <v>1196</v>
      </c>
    </row>
    <row r="27" spans="1:75" x14ac:dyDescent="0.2">
      <c r="BE27" s="61">
        <v>25</v>
      </c>
      <c r="BV27">
        <v>25</v>
      </c>
      <c r="BW27" t="s">
        <v>1196</v>
      </c>
    </row>
    <row r="28" spans="1:75" x14ac:dyDescent="0.2">
      <c r="BE28" s="61">
        <v>26</v>
      </c>
      <c r="BV28">
        <v>26</v>
      </c>
      <c r="BW28" t="s">
        <v>1196</v>
      </c>
    </row>
    <row r="29" spans="1:75" ht="13.5" thickBot="1" x14ac:dyDescent="0.25">
      <c r="A29" s="121" t="s">
        <v>1670</v>
      </c>
      <c r="B29" s="125" t="str">
        <f>$A440</f>
        <v>3pol-Bu.</v>
      </c>
      <c r="C29" s="121"/>
      <c r="D29" s="125" t="str">
        <f>$A460</f>
        <v>3pol-St.</v>
      </c>
      <c r="E29" s="121"/>
      <c r="F29" s="125" t="str">
        <f>$A480</f>
        <v>4pol-Bu.</v>
      </c>
      <c r="G29" s="121"/>
      <c r="H29" s="125" t="str">
        <f>$A500</f>
        <v>5pol-Bu.</v>
      </c>
      <c r="I29" s="121"/>
      <c r="J29" s="125" t="str">
        <f>$A520</f>
        <v>6pol-Bu.</v>
      </c>
      <c r="K29" s="121"/>
      <c r="L29" s="125" t="str">
        <f>$A540</f>
        <v>XLR USB-Bu/Bu.</v>
      </c>
      <c r="M29" s="121"/>
      <c r="N29" s="125" t="str">
        <f>$A560</f>
        <v>XLR - RJ45</v>
      </c>
      <c r="O29" s="121"/>
      <c r="P29" s="125" t="str">
        <f>$A580</f>
        <v>XLR - Cat.6</v>
      </c>
      <c r="Q29" s="121"/>
      <c r="R29" s="125" t="str">
        <f>$A600</f>
        <v>XLR - Cat.6A</v>
      </c>
      <c r="S29" s="121"/>
      <c r="T29" s="125" t="str">
        <f>$A620</f>
        <v>4pol-Speakon</v>
      </c>
      <c r="U29" s="121"/>
      <c r="V29" s="125" t="str">
        <f>$A640</f>
        <v>PowerCon-A</v>
      </c>
      <c r="W29" s="121"/>
      <c r="X29" s="125" t="str">
        <f>$A660</f>
        <v>PowerCon-B</v>
      </c>
      <c r="Y29" s="121"/>
      <c r="BE29" s="61">
        <v>27</v>
      </c>
      <c r="BV29">
        <v>27</v>
      </c>
      <c r="BW29" t="s">
        <v>1196</v>
      </c>
    </row>
    <row r="30" spans="1:75" ht="13.5" thickBot="1" x14ac:dyDescent="0.25">
      <c r="A30" s="24" t="s">
        <v>1678</v>
      </c>
      <c r="B30" s="23" t="str">
        <f>IF(B$31&lt;1,"",SUM($B$11:$X$11)+SUM($B$31))</f>
        <v/>
      </c>
      <c r="C30" s="28"/>
      <c r="D30" s="23" t="str">
        <f>IF(D$31&lt;1,"",SUM($B$11:$X$11)+SUM($B$31:D$31))</f>
        <v/>
      </c>
      <c r="E30" s="28"/>
      <c r="F30" s="23" t="str">
        <f>IF(F$31&lt;1,"",SUM($B$11:$X$11)+SUM($B$31:F$31))</f>
        <v/>
      </c>
      <c r="G30" s="28"/>
      <c r="H30" s="23" t="str">
        <f>IF(H$31&lt;1,"",SUM($B$11:$X$11)+SUM($B$31:H$31))</f>
        <v/>
      </c>
      <c r="I30" s="28"/>
      <c r="J30" s="23" t="str">
        <f>IF(J$31&lt;1,"",SUM($B$11:$X$11)+SUM($B$31:J$31))</f>
        <v/>
      </c>
      <c r="K30" s="28"/>
      <c r="L30" s="23" t="str">
        <f>IF(L$31&lt;1,"",SUM($B$11:$X$11)+SUM($B$31:L$31))</f>
        <v/>
      </c>
      <c r="M30" s="28"/>
      <c r="N30" s="23" t="str">
        <f>IF(N$31&lt;1,"",SUM($B$11:$X$11)+SUM($B$31:N$31))</f>
        <v/>
      </c>
      <c r="O30" s="28"/>
      <c r="P30" s="23" t="str">
        <f>IF(P$31&lt;1,"",SUM($B$11:$X$11)+SUM($B$31:P$31))</f>
        <v/>
      </c>
      <c r="Q30" s="28"/>
      <c r="R30" s="23" t="str">
        <f>IF(R$31&lt;1,"",SUM($B$11:$X$11)+SUM($B$31:R$31))</f>
        <v/>
      </c>
      <c r="S30" s="28"/>
      <c r="T30" s="23" t="str">
        <f>IF(T$31&lt;1,"",SUM($B$11:$X$11)+SUM($B$31:T$31))</f>
        <v/>
      </c>
      <c r="U30" s="28"/>
      <c r="V30" s="23" t="str">
        <f>IF(V$31&lt;1,"",SUM($B$11:$X$11)+SUM($B$31:V$31))</f>
        <v/>
      </c>
      <c r="W30" s="28"/>
      <c r="X30" s="23" t="str">
        <f>IF(X$31&lt;1,"",SUM($B$11:$X$11)+SUM($B$31:X$31))</f>
        <v/>
      </c>
      <c r="Y30" s="28"/>
      <c r="BE30" s="61">
        <v>28</v>
      </c>
      <c r="BV30">
        <v>28</v>
      </c>
      <c r="BW30" t="s">
        <v>1196</v>
      </c>
    </row>
    <row r="31" spans="1:75" ht="13.5" thickBot="1" x14ac:dyDescent="0.25">
      <c r="A31" s="24" t="s">
        <v>1677</v>
      </c>
      <c r="B31" s="23">
        <f>IF($F$440=0,0,IF(B$33&gt;0,1,0))</f>
        <v>0</v>
      </c>
      <c r="C31" s="29"/>
      <c r="D31" s="23">
        <f>IF($F$460=0,0,IF(D$33&gt;0,1,0))</f>
        <v>0</v>
      </c>
      <c r="E31" s="29"/>
      <c r="F31" s="23">
        <f>IF($F$480=0,0,IF(F$33&gt;0,1,0))</f>
        <v>0</v>
      </c>
      <c r="G31" s="29"/>
      <c r="H31" s="23">
        <f>IF($F$500=0,0,IF(H$33&gt;0,1,0))</f>
        <v>0</v>
      </c>
      <c r="I31" s="29"/>
      <c r="J31" s="23">
        <f>IF($F$520=0,0,IF(J$33&gt;0,1,0))</f>
        <v>0</v>
      </c>
      <c r="K31" s="29"/>
      <c r="L31" s="23">
        <f>IF($F$540=0,0,IF(L$33&gt;0,1,0))</f>
        <v>0</v>
      </c>
      <c r="M31" s="29"/>
      <c r="N31" s="23">
        <f>IF($F$560=0,0,IF(N$33&gt;0,1,0))</f>
        <v>0</v>
      </c>
      <c r="O31" s="29"/>
      <c r="P31" s="23">
        <f>IF($F$580=0,0,IF(P$33&gt;0,1,0))</f>
        <v>0</v>
      </c>
      <c r="Q31" s="29"/>
      <c r="R31" s="23">
        <f>IF($F$600=0,0,IF(R$33&gt;0,1,0))</f>
        <v>0</v>
      </c>
      <c r="S31" s="29"/>
      <c r="T31" s="23">
        <f>IF($F$620=0,0,IF(T$33&gt;0,1,0))</f>
        <v>0</v>
      </c>
      <c r="U31" s="29"/>
      <c r="V31" s="23">
        <f>IF($F$640=0,0,IF(V$33&gt;0,1,0))</f>
        <v>0</v>
      </c>
      <c r="W31" s="29"/>
      <c r="X31" s="23">
        <f>IF($F$660=0,0,IF(X$33&gt;0,1,0))</f>
        <v>0</v>
      </c>
      <c r="Y31" s="29">
        <f>SUM(B11:X11)+SUM(B31:X31)</f>
        <v>0</v>
      </c>
      <c r="BE31" s="61">
        <v>29</v>
      </c>
      <c r="BV31">
        <v>29</v>
      </c>
      <c r="BW31" t="s">
        <v>1196</v>
      </c>
    </row>
    <row r="32" spans="1:75" x14ac:dyDescent="0.2">
      <c r="A32" s="24" t="s">
        <v>1676</v>
      </c>
      <c r="B32" s="28">
        <f>IF(B$34&gt;0,(-0.3*B$33),0)</f>
        <v>0</v>
      </c>
      <c r="C32" s="11"/>
      <c r="D32" s="28">
        <f>IF(D$34&gt;0,(-0.3*D$33),0)</f>
        <v>0</v>
      </c>
      <c r="E32" s="11"/>
      <c r="F32" s="28">
        <f>IF(F$34&gt;0,(-0.3*F$33),0)</f>
        <v>0</v>
      </c>
      <c r="G32" s="11"/>
      <c r="H32" s="28">
        <f>IF(H$34&gt;0,(-0.3*H$33),0)</f>
        <v>0</v>
      </c>
      <c r="I32" s="11"/>
      <c r="J32" s="28">
        <f>IF(J$34&gt;0,(-0.3*J$33),0)</f>
        <v>0</v>
      </c>
      <c r="K32" s="11"/>
      <c r="L32" s="28">
        <f>IF(L$34&gt;0,(-0.3*L$33),0)</f>
        <v>0</v>
      </c>
      <c r="M32" s="11"/>
      <c r="N32" s="28">
        <f>IF(N$34&gt;0,(-0.3*N$33),0)</f>
        <v>0</v>
      </c>
      <c r="O32" s="11"/>
      <c r="P32" s="28">
        <f>IF(P$34&gt;0,(-0.3*P$33),0)</f>
        <v>0</v>
      </c>
      <c r="Q32" s="11"/>
      <c r="R32" s="28">
        <f>IF(R$34&gt;0,(-0.3*R$33),0)</f>
        <v>0</v>
      </c>
      <c r="S32" s="11"/>
      <c r="T32" s="28">
        <f>IF(T$34&gt;0,(-0.3*T$33),0)</f>
        <v>0</v>
      </c>
      <c r="U32" s="11"/>
      <c r="V32" s="28">
        <f>IF(V$34&gt;0,(-0.3*V$33),0)</f>
        <v>0</v>
      </c>
      <c r="W32" s="11"/>
      <c r="X32" s="28">
        <f>IF(X$34&gt;0,(-0.3*X$33),0)</f>
        <v>0</v>
      </c>
      <c r="Y32" s="98"/>
      <c r="BE32" s="61">
        <v>30</v>
      </c>
      <c r="BV32">
        <v>30</v>
      </c>
      <c r="BW32" t="s">
        <v>1196</v>
      </c>
    </row>
    <row r="33" spans="1:75" x14ac:dyDescent="0.2">
      <c r="A33" s="24" t="s">
        <v>1661</v>
      </c>
      <c r="B33" s="101">
        <f>Konfigurator!B53</f>
        <v>0</v>
      </c>
      <c r="C33" s="11"/>
      <c r="D33" s="101">
        <f>Konfigurator!D53</f>
        <v>0</v>
      </c>
      <c r="E33" s="11"/>
      <c r="F33" s="101">
        <f>Konfigurator!F53</f>
        <v>0</v>
      </c>
      <c r="G33" s="11"/>
      <c r="H33" s="101">
        <f>Konfigurator!H53</f>
        <v>0</v>
      </c>
      <c r="I33" s="11"/>
      <c r="J33" s="101">
        <f>Konfigurator!J53</f>
        <v>0</v>
      </c>
      <c r="K33" s="11"/>
      <c r="L33" s="101">
        <f>Konfigurator!L53</f>
        <v>0</v>
      </c>
      <c r="M33" s="11"/>
      <c r="N33" s="101">
        <f>Konfigurator!N53</f>
        <v>0</v>
      </c>
      <c r="O33" s="11"/>
      <c r="P33" s="101">
        <f>Konfigurator!P53</f>
        <v>0</v>
      </c>
      <c r="Q33" s="11"/>
      <c r="R33" s="101">
        <f>Konfigurator!R53</f>
        <v>0</v>
      </c>
      <c r="S33" s="11"/>
      <c r="T33" s="101">
        <f>Konfigurator!T53</f>
        <v>0</v>
      </c>
      <c r="U33" s="11"/>
      <c r="V33" s="101">
        <f>Konfigurator!V53</f>
        <v>0</v>
      </c>
      <c r="W33" s="11"/>
      <c r="X33" s="101">
        <f>Konfigurator!X53</f>
        <v>0</v>
      </c>
      <c r="Y33" s="21"/>
      <c r="BE33" s="61">
        <v>31</v>
      </c>
      <c r="BV33">
        <v>31</v>
      </c>
      <c r="BW33" t="s">
        <v>1196</v>
      </c>
    </row>
    <row r="34" spans="1:75" x14ac:dyDescent="0.2">
      <c r="A34" s="24" t="s">
        <v>1662</v>
      </c>
      <c r="B34" s="101">
        <f>Konfigurator!B54</f>
        <v>0</v>
      </c>
      <c r="C34" s="11"/>
      <c r="D34" s="101">
        <f>Konfigurator!D54</f>
        <v>0</v>
      </c>
      <c r="E34" s="11"/>
      <c r="F34" s="101">
        <f>Konfigurator!F54</f>
        <v>0</v>
      </c>
      <c r="G34" s="11"/>
      <c r="H34" s="101">
        <f>Konfigurator!H54</f>
        <v>0</v>
      </c>
      <c r="I34" s="11"/>
      <c r="J34" s="101">
        <f>Konfigurator!J54</f>
        <v>0</v>
      </c>
      <c r="K34" s="11"/>
      <c r="L34" s="101">
        <f>Konfigurator!L54</f>
        <v>0</v>
      </c>
      <c r="M34" s="11"/>
      <c r="N34" s="101">
        <f>Konfigurator!N54</f>
        <v>0</v>
      </c>
      <c r="O34" s="11"/>
      <c r="P34" s="101">
        <f>Konfigurator!P54</f>
        <v>0</v>
      </c>
      <c r="Q34" s="11"/>
      <c r="R34" s="101">
        <f>Konfigurator!R54</f>
        <v>0</v>
      </c>
      <c r="S34" s="11"/>
      <c r="T34" s="101">
        <f>Konfigurator!T54</f>
        <v>0</v>
      </c>
      <c r="U34" s="11"/>
      <c r="V34" s="101">
        <f>Konfigurator!V54</f>
        <v>0</v>
      </c>
      <c r="W34" s="11"/>
      <c r="X34" s="101">
        <f>Konfigurator!X54</f>
        <v>0</v>
      </c>
      <c r="Y34" s="21"/>
      <c r="BE34" s="61">
        <v>32</v>
      </c>
      <c r="BV34">
        <v>32</v>
      </c>
      <c r="BW34" t="s">
        <v>1196</v>
      </c>
    </row>
    <row r="35" spans="1:75" x14ac:dyDescent="0.2">
      <c r="A35" s="24" t="s">
        <v>1663</v>
      </c>
      <c r="B35" s="47" t="str">
        <f>IF($B$33=0,"",IF(ISNA(VLOOKUP($F$440,$F$441:$J$450,2,FALSE)),"",IF($F$440=FALSE,"",VLOOKUP($F$440,$F$441:$J$450,2))))</f>
        <v/>
      </c>
      <c r="C35" s="25"/>
      <c r="D35" s="47" t="str">
        <f>IF($D$33=0,"",IF(ISNA(VLOOKUP($F$460,$F$461:$J$470,2,FALSE)),"",IF($F$460=FALSE,"",VLOOKUP($F$460,$F$461:$J$470,2))))</f>
        <v/>
      </c>
      <c r="E35" s="25"/>
      <c r="F35" s="47" t="str">
        <f>IF($F$33=0,"",IF(ISNA(VLOOKUP($F$480,$F$481:$J$490,2,FALSE)),"",IF($F$480=FALSE,"",VLOOKUP($F$480,$F$481:$J$490,2))))</f>
        <v/>
      </c>
      <c r="G35" s="25"/>
      <c r="H35" s="47" t="str">
        <f>IF($H$33=0,"",IF(ISNA(VLOOKUP($F$500,$F$501:$J$510,2,FALSE)),"",IF($F$500=FALSE,"",VLOOKUP($F$500,$F$501:$J$510,2))))</f>
        <v/>
      </c>
      <c r="I35" s="25"/>
      <c r="J35" s="47" t="str">
        <f>IF($J$33=0,"",IF(ISNA(VLOOKUP($F$520,$F$521:$J$530,2,FALSE)),"",IF($F$520=FALSE,"",VLOOKUP($F$520,$F$521:$J$530,2))))</f>
        <v/>
      </c>
      <c r="K35" s="25"/>
      <c r="L35" s="47" t="str">
        <f>IF($L$33=0,"",IF(ISNA(VLOOKUP($F$540,$F$541:$J$550,2,FALSE)),"",IF($F$540=FALSE,"",VLOOKUP($F$540,$F$541:$J$550,2))))</f>
        <v/>
      </c>
      <c r="M35" s="25"/>
      <c r="N35" s="47" t="str">
        <f>IF($N$33=0,"",IF(ISNA(VLOOKUP($F$560,$F$561:$J$570,2,FALSE)),"",IF($F$560=FALSE,"",VLOOKUP($F$560,$F$561:$J$570,2))))</f>
        <v/>
      </c>
      <c r="O35" s="25"/>
      <c r="P35" s="47" t="str">
        <f>IF($P$33=0,"",IF(ISNA(VLOOKUP($F$580,$F$581:$J$591,2,FALSE)),"",IF($F$580=FALSE,"",VLOOKUP($F$580,$F$581:$J$591,2))))</f>
        <v/>
      </c>
      <c r="Q35" s="25"/>
      <c r="R35" s="47" t="str">
        <f>IF($R$33=0,"",IF(ISNA(VLOOKUP($F$600,$F$601:$J$610,2,FALSE)),"",IF($F$600=FALSE,"",VLOOKUP($F$600,$F$601:$J$610,2))))</f>
        <v/>
      </c>
      <c r="S35" s="25"/>
      <c r="T35" s="47" t="str">
        <f>IF($T$33=0,"",IF(ISNA(VLOOKUP($F$620,$F$621:$J$630,2,FALSE)),"",IF($F$620=FALSE,"",VLOOKUP($F$620,$F$621:$J$630,2))))</f>
        <v/>
      </c>
      <c r="U35" s="25"/>
      <c r="V35" s="47" t="str">
        <f>IF($V$33=0,"",IF(ISNA(VLOOKUP($F$640,$F$641:$J$650,2,FALSE)),"",IF($F$640=FALSE,"",VLOOKUP($F$640,$F$641:$J$650,2))))</f>
        <v/>
      </c>
      <c r="W35" s="25"/>
      <c r="X35" s="47" t="str">
        <f>IF($X$33=0,"",IF(ISNA(VLOOKUP($F$660,$F$661:$J$670,2,FALSE)),"",IF($F$660=FALSE,"",VLOOKUP($F$660,$F$661:$J$670,2))))</f>
        <v/>
      </c>
      <c r="Y35" s="25"/>
      <c r="BE35" s="61">
        <v>33</v>
      </c>
    </row>
    <row r="36" spans="1:75" x14ac:dyDescent="0.2">
      <c r="A36" s="24" t="s">
        <v>1664</v>
      </c>
      <c r="B36" s="47" t="str">
        <f>IF($B$33=0,"",IF(ISNA(VLOOKUP($F$440,$F$441:$J$450,3,FALSE)),"",IF($F$440=FALSE,"",VLOOKUP($F$440,$F$441:$J$450,3))))</f>
        <v/>
      </c>
      <c r="C36" s="25"/>
      <c r="D36" s="47" t="str">
        <f>IF($D$33=0,"",IF(ISNA(VLOOKUP($F$460,$F$461:$J$470,3,FALSE)),"",IF($F$460=FALSE,"",VLOOKUP($F$460,$F$461:$J$470,3))))</f>
        <v/>
      </c>
      <c r="E36" s="25"/>
      <c r="F36" s="47" t="str">
        <f>IF($F$33=0,"",IF(ISNA(VLOOKUP($F$480,$F$481:$J$490,3,FALSE)),"",IF($F$480=FALSE,"",VLOOKUP($F$480,$F$481:$J$490,3))))</f>
        <v/>
      </c>
      <c r="G36" s="25"/>
      <c r="H36" s="47" t="str">
        <f>IF($H$33=0,"",IF(ISNA(VLOOKUP($F$500,$F$501:$J$510,3,FALSE)),"",IF($F$500=FALSE,"",VLOOKUP($F$500,$F$501:$J$510,3))))</f>
        <v/>
      </c>
      <c r="I36" s="25"/>
      <c r="J36" s="47" t="str">
        <f>IF($J$33=0,"",IF(ISNA(VLOOKUP($F$520,$F$521:$J$530,3,FALSE)),"",IF($F$520=FALSE,"",VLOOKUP($F$520,$F$521:$J$530,3))))</f>
        <v/>
      </c>
      <c r="K36" s="25"/>
      <c r="L36" s="47" t="str">
        <f>IF($L$33=0,"",IF(ISNA(VLOOKUP($F$540,$F$541:$J$550,3,FALSE)),"",IF($F$540=FALSE,"",VLOOKUP($F$540,$F$541:$J$550,3))))</f>
        <v/>
      </c>
      <c r="M36" s="25"/>
      <c r="N36" s="47" t="str">
        <f>IF($N$33=0,"",IF(ISNA(VLOOKUP($F$560,$F$561:$J$570,3,FALSE)),"",IF($F$560=FALSE,"",VLOOKUP($F$560,$F$561:$J$570,3))))</f>
        <v/>
      </c>
      <c r="O36" s="25"/>
      <c r="P36" s="47" t="str">
        <f>IF($P$33=0,"",IF(ISNA(VLOOKUP($F$580,$F$581:$J$591,3,FALSE)),"",IF($F$580=FALSE,"",VLOOKUP($F$580,$F$581:$J$591,3))))</f>
        <v/>
      </c>
      <c r="Q36" s="25"/>
      <c r="R36" s="47" t="str">
        <f>IF($R$33=0,"",IF(ISNA(VLOOKUP($F$600,$F$601:$J$610,3,FALSE)),"",IF($F$600=FALSE,"",VLOOKUP($F$600,$F$601:$J$610,3))))</f>
        <v/>
      </c>
      <c r="S36" s="25"/>
      <c r="T36" s="47" t="str">
        <f>IF($T$33=0,"",IF(ISNA(VLOOKUP($F$620,$F$621:$J$630,3,FALSE)),"",IF($F$620=FALSE,"",VLOOKUP($F$620,$F$621:$J$630,3))))</f>
        <v/>
      </c>
      <c r="U36" s="25"/>
      <c r="V36" s="47" t="str">
        <f>IF($V$33=0,"",IF(ISNA(VLOOKUP($F$640,$F$641:$J$650,3,FALSE)),"",IF($F$640=FALSE,"",VLOOKUP($F$640,$F$641:$J$650,3))))</f>
        <v/>
      </c>
      <c r="W36" s="25"/>
      <c r="X36" s="47" t="str">
        <f>IF($X$33=0,"",IF(ISNA(VLOOKUP($F$660,$F$661:$J$670,3,FALSE)),"",IF($F$660=FALSE,"",VLOOKUP($F$660,$F$661:$J$670,3))))</f>
        <v/>
      </c>
      <c r="Y36" s="25"/>
      <c r="BE36" s="61">
        <v>34</v>
      </c>
    </row>
    <row r="37" spans="1:75" x14ac:dyDescent="0.2">
      <c r="A37" s="24" t="s">
        <v>1665</v>
      </c>
      <c r="B37" s="48" t="str">
        <f>IF($B$33=0,"",IF(ISNA(VLOOKUP($F$440,$F$441:$J$450,4,FALSE)),"",IF($F$440=FALSE,"",VLOOKUP($F$440,$F$441:$J$450,4))))</f>
        <v/>
      </c>
      <c r="C37" s="25"/>
      <c r="D37" s="48" t="str">
        <f>IF($D$33=0,"",IF(ISNA(VLOOKUP($F$460,$F$461:$J$470,4,FALSE)),"",IF($F$460=FALSE,"",VLOOKUP($F$460,$F$461:$J$470,4))))</f>
        <v/>
      </c>
      <c r="E37" s="25"/>
      <c r="F37" s="48" t="str">
        <f>IF($F$33=0,"",IF(ISNA(VLOOKUP($F$480,$F$481:$J$490,4,FALSE)),"",IF($F$480=FALSE,"",VLOOKUP($F$480,$F$481:$J$490,4))))</f>
        <v/>
      </c>
      <c r="G37" s="25"/>
      <c r="H37" s="48" t="str">
        <f>IF($H$33=0,"",IF(ISNA(VLOOKUP($F$500,$F$501:$J$510,4,FALSE)),"",IF($F$500=FALSE,"",VLOOKUP($F$500,$F$501:$J$510,4))))</f>
        <v/>
      </c>
      <c r="I37" s="25"/>
      <c r="J37" s="48" t="str">
        <f>IF($J$33=0,"",IF(ISNA(VLOOKUP($F$520,$F$521:$J$530,4,FALSE)),"",IF($F$520=FALSE,"",VLOOKUP($F$520,$F$521:$J$530,4))))</f>
        <v/>
      </c>
      <c r="K37" s="25"/>
      <c r="L37" s="48" t="str">
        <f>IF($L$33=0,"",IF(ISNA(VLOOKUP($F$540,$F$541:$J$550,4,FALSE)),"",IF($F$540=FALSE,"",VLOOKUP($F$540,$F$541:$J$550,4))))</f>
        <v/>
      </c>
      <c r="M37" s="25"/>
      <c r="N37" s="48" t="str">
        <f>IF($N$33=0,"",IF(ISNA(VLOOKUP($F$560,$F$561:$J$570,4,FALSE)),"",IF($F$560=FALSE,"",VLOOKUP($F$560,$F$561:$J$570,4))))</f>
        <v/>
      </c>
      <c r="O37" s="25"/>
      <c r="P37" s="48" t="str">
        <f>IF($P$33=0,"",IF(ISNA(VLOOKUP($F$580,$F$581:$J$591,4,FALSE)),"",IF($F$580=FALSE,"",VLOOKUP($F$580,$F$581:$J$591,4))))</f>
        <v/>
      </c>
      <c r="Q37" s="25"/>
      <c r="R37" s="48" t="str">
        <f>IF($R$33=0,"",IF(ISNA(VLOOKUP($F$600,$F$601:$J$610,4,FALSE)),"",IF($F$600=FALSE,"",VLOOKUP($F$600,$F$601:$J$610,4))))</f>
        <v/>
      </c>
      <c r="S37" s="25"/>
      <c r="T37" s="48" t="str">
        <f>IF($T$33=0,"",IF(ISNA(VLOOKUP($F$620,$F$621:$J$630,4,FALSE)),"",IF($F$620=FALSE,"",VLOOKUP($F$620,$F$621:$J$630,4))))</f>
        <v/>
      </c>
      <c r="U37" s="25"/>
      <c r="V37" s="48" t="str">
        <f>IF($V$33=0,"",IF(ISNA(VLOOKUP($F$640,$F$641:$J$650,4,FALSE)),"",IF($F$640=FALSE,"",VLOOKUP($F$640,$F$641:$J$650,4))))</f>
        <v/>
      </c>
      <c r="W37" s="25"/>
      <c r="X37" s="48" t="str">
        <f>IF($X$33=0,"",IF(ISNA(VLOOKUP($F$660,$F$661:$J$670,4,FALSE)),"",IF($F$660=FALSE,"",VLOOKUP($F$660,$F$661:$J$670,4))))</f>
        <v/>
      </c>
      <c r="Y37" s="25"/>
      <c r="BE37" s="61">
        <v>35</v>
      </c>
    </row>
    <row r="38" spans="1:75" x14ac:dyDescent="0.2">
      <c r="A38" s="24" t="s">
        <v>1666</v>
      </c>
      <c r="B38" s="47" t="str">
        <f>IF(OR($B$42="N",$B$34=0),"",IF($F$440=FALSE,"",IF($F$440=0,"",$G$451)))</f>
        <v/>
      </c>
      <c r="C38" s="25"/>
      <c r="D38" s="47" t="str">
        <f>IF(OR($D$42="N",$D$34=0),"",IF($F$460=FALSE,"",IF($F$460=0,"",$G$471)))</f>
        <v/>
      </c>
      <c r="E38" s="25"/>
      <c r="F38" s="47" t="str">
        <f>IF(OR($F$42="N",$F$34=0),"",IF($F$480=FALSE,"",IF($F$480=0,"",$G$491)))</f>
        <v/>
      </c>
      <c r="G38" s="25"/>
      <c r="H38" s="47" t="str">
        <f>IF(OR($H$42="N",$H$34=0),"",IF($F$500=FALSE,"",IF($F$500=0,"",$G$511)))</f>
        <v/>
      </c>
      <c r="I38" s="25"/>
      <c r="J38" s="47" t="str">
        <f>IF(OR($J$42="N",$J$34=0),"",IF($F$520=FALSE,"",IF($F$520=0,"",$G$531)))</f>
        <v/>
      </c>
      <c r="K38" s="25"/>
      <c r="L38" s="47" t="str">
        <f>IF(OR($L$42="N",$L$34=0),"",IF($F$540=FALSE,"",IF($F$540=0,"",$G$551)))</f>
        <v/>
      </c>
      <c r="M38" s="25"/>
      <c r="N38" s="47" t="str">
        <f>IF(OR($N$42="N",$N$34=0),"",IF($F$560=FALSE,"",IF($F$560=0,"",$G$571)))</f>
        <v/>
      </c>
      <c r="O38" s="25"/>
      <c r="P38" s="47" t="str">
        <f>IF(OR($P$42="N",$P$34=0),"",IF($F$580=FALSE,"",IF($F$580=0,"",$G$591)))</f>
        <v/>
      </c>
      <c r="Q38" s="25"/>
      <c r="R38" s="47" t="str">
        <f>IF(OR($R$42="N",$R$34=0),"",IF($F$600=FALSE,"",IF($F$600=0,"",$G$611)))</f>
        <v/>
      </c>
      <c r="S38" s="25"/>
      <c r="T38" s="47" t="str">
        <f>IF(OR($T$42="N",$T$34=0),"",IF($F$620=FALSE,"",IF($F$620=0,"",$G$631)))</f>
        <v/>
      </c>
      <c r="U38" s="25"/>
      <c r="V38" s="47" t="str">
        <f>IF(OR($V$42="N",$V$34=0),"",IF($F$640=FALSE,"",IF($F$640=0,"",$G$651)))</f>
        <v/>
      </c>
      <c r="W38" s="25"/>
      <c r="X38" s="47" t="str">
        <f>IF(OR($X$42="N",$X$34=0),"",IF($F$660=FALSE,"",IF($F$660=0,"",$G$671)))</f>
        <v/>
      </c>
      <c r="Y38" s="25"/>
      <c r="BE38" s="61">
        <v>36</v>
      </c>
    </row>
    <row r="39" spans="1:75" ht="13.5" thickBot="1" x14ac:dyDescent="0.25">
      <c r="A39" s="22" t="s">
        <v>1667</v>
      </c>
      <c r="B39" s="49" t="str">
        <f>IF(OR($B$42="N",$B$34=0),"",IF($F$440=FALSE,"",IF($F$440=0,"",$I$451)))</f>
        <v/>
      </c>
      <c r="C39" s="25"/>
      <c r="D39" s="49" t="str">
        <f>IF(OR($D$42="N",$D$34=0),"",IF($F$460=FALSE,"",IF($F$460=0,"",$I$471)))</f>
        <v/>
      </c>
      <c r="E39" s="25"/>
      <c r="F39" s="47" t="str">
        <f>IF(OR($F$42="N",$F$34=0),"",IF($F$480=FALSE,"",IF($F$480=0,"",$I$491)))</f>
        <v/>
      </c>
      <c r="G39" s="25"/>
      <c r="H39" s="49" t="str">
        <f>IF(OR($H$42="N",$H$34=0),"",IF($F$500=FALSE,"",IF($F$500=0,"",$I$511)))</f>
        <v/>
      </c>
      <c r="I39" s="25"/>
      <c r="J39" s="49" t="str">
        <f>IF(OR($J$42="N",$J$34=0),"",IF($F$520=FALSE,"",IF($F$520=0,"",$I$531)))</f>
        <v/>
      </c>
      <c r="K39" s="25"/>
      <c r="L39" s="47" t="str">
        <f>IF(OR($L$42="N",$L$34=0),"",IF($F$540=FALSE,"",IF($F$540=0,"",$I$551)))</f>
        <v/>
      </c>
      <c r="M39" s="25"/>
      <c r="N39" s="47" t="str">
        <f>IF(OR($N$42="N",$N$34=0),"",IF($F$560=FALSE,"",IF($F$560=0,"",$I$571)))</f>
        <v/>
      </c>
      <c r="O39" s="25"/>
      <c r="P39" s="47" t="str">
        <f>IF(OR($P$42="N",$P$34=0),"",IF($F$580=FALSE,"",IF($F$580=0,"",$I$591)))</f>
        <v/>
      </c>
      <c r="Q39" s="25"/>
      <c r="R39" s="47" t="str">
        <f>IF(OR($R$42="N",$R$34=0),"",IF($F$600=FALSE,"",IF($F$600=0,"",$I$611)))</f>
        <v/>
      </c>
      <c r="S39" s="25"/>
      <c r="T39" s="47" t="str">
        <f>IF(OR($T$42="N",$T$34=0),"",IF($F$620=FALSE,"",IF($F$620=0,"",$I$631)))</f>
        <v/>
      </c>
      <c r="U39" s="25"/>
      <c r="V39" s="47" t="str">
        <f>IF(OR($V$42="N",$V$34=0),"",IF($F$640=FALSE,"",IF($F$640=0,"",$I$651)))</f>
        <v/>
      </c>
      <c r="W39" s="25"/>
      <c r="X39" s="47" t="str">
        <f>IF(OR($X$42="N",$X$34=0),"",IF($F$660=FALSE,"",IF($F$660=0,"",$I$671)))</f>
        <v/>
      </c>
      <c r="Y39" s="25"/>
      <c r="BE39" s="61">
        <v>37</v>
      </c>
    </row>
    <row r="40" spans="1:75" ht="13.5" thickBot="1" x14ac:dyDescent="0.25">
      <c r="A40" s="24" t="s">
        <v>1668</v>
      </c>
      <c r="B40" s="50" t="str">
        <f>IF(OR($B$42="N",$B$34=0,$G$453=""),"",IF($F$440=FALSE,"",IF($F$440=0,"",$G$453)))</f>
        <v/>
      </c>
      <c r="C40" s="25"/>
      <c r="D40" s="50" t="str">
        <f>IF(OR($D$42="N",$D$34=0,$G$473=""),"",IF($F$460=FALSE,"",IF($F$460=0,"",$G$473)))</f>
        <v/>
      </c>
      <c r="E40" s="25"/>
      <c r="F40" s="50" t="str">
        <f>IF(OR($F$42="N",$F$34=0,$G$493=""),"",IF($F$480=FALSE,"",IF($F$480=0,"",$G$493)))</f>
        <v/>
      </c>
      <c r="G40" s="25"/>
      <c r="H40" s="50" t="str">
        <f>IF(OR($H$42="N",$H$34=0,$G$513=""),"",IF($F$500=FALSE,"",IF($F$500=0,"",$G$513)))</f>
        <v/>
      </c>
      <c r="I40" s="25"/>
      <c r="J40" s="50" t="str">
        <f>IF(OR($J$42="N",$J$34=0,$G$533=""),"",IF($F$520=FALSE,"",IF($F$520=0,"",$G$533)))</f>
        <v/>
      </c>
      <c r="K40" s="25"/>
      <c r="L40" s="50" t="str">
        <f>IF(OR($L$42="N",$L$34=0,$G$553=""),"",IF($F$540=FALSE,"",IF($F$540=0,"",$G$553)))</f>
        <v/>
      </c>
      <c r="M40" s="25"/>
      <c r="N40" s="50" t="str">
        <f>IF(OR($N$42="N",$N$34=0,$G$573=""),"",IF($F$560=FALSE,"",IF($F$560=0,"",$G$573)))</f>
        <v/>
      </c>
      <c r="O40" s="25"/>
      <c r="P40" s="50" t="str">
        <f>IF(OR($P$42="N",$P$34=0,$G$593=""),"",IF($F$580=FALSE,"",IF($F$580=0,"",$G$593)))</f>
        <v/>
      </c>
      <c r="Q40" s="25"/>
      <c r="R40" s="50" t="str">
        <f>IF(OR($R$42="N",$R$34=0,$G$613=""),"",IF($F$600=FALSE,"",IF($F$600=0,"",$G$613)))</f>
        <v/>
      </c>
      <c r="S40" s="25"/>
      <c r="T40" s="50" t="str">
        <f>IF(OR($T$42="N",$T$34=0,$G$633=""),"",IF($F$620=FALSE,"",IF($F$620=0,"",$G$633)))</f>
        <v/>
      </c>
      <c r="U40" s="25"/>
      <c r="V40" s="50" t="str">
        <f>IF(OR($V$42="N",$V$34=0,$G$653=""),"",IF($F$640=FALSE,"",IF($F$640=0,"",$G$653)))</f>
        <v/>
      </c>
      <c r="W40" s="25"/>
      <c r="X40" s="50" t="str">
        <f>IF(OR($X$42="N",$X$34=0,$G$673=""),"",IF($F$660=FALSE,"",IF($F$660=0,"",$G$673)))</f>
        <v/>
      </c>
      <c r="Y40" s="25"/>
      <c r="BE40" s="61">
        <v>38</v>
      </c>
    </row>
    <row r="41" spans="1:75" ht="13.5" thickBot="1" x14ac:dyDescent="0.25">
      <c r="A41" s="22" t="s">
        <v>1669</v>
      </c>
      <c r="B41" s="50" t="str">
        <f>IF(OR($B$42="N",$B$34=0,$G$453=""),"",IF($F$440=FALSE,"",IF($F$440=0,"",$I$453)))</f>
        <v/>
      </c>
      <c r="C41" s="25"/>
      <c r="D41" s="50" t="str">
        <f>IF(OR($D$42="N",$D$34=0,$G$473=""),"",IF($F$460=FALSE,"",IF($F$460=0,"",$I$473)))</f>
        <v/>
      </c>
      <c r="E41" s="25"/>
      <c r="F41" s="50" t="str">
        <f>IF(OR($F$42="N",$F$34=0,$G$493=""),"",IF($F$480=FALSE,"",IF($F$480=0,"",$I$493)))</f>
        <v/>
      </c>
      <c r="G41" s="25"/>
      <c r="H41" s="50" t="str">
        <f>IF(OR($H$42="N",$H$34=0,$G$513=""),"",IF($F$500=FALSE,"",IF($F$500=0,"",$I$513)))</f>
        <v/>
      </c>
      <c r="I41" s="25"/>
      <c r="J41" s="50" t="str">
        <f>IF(OR($J$42="N",$J$34=0,$G$533=""),"",IF($F$520=FALSE,"",IF($F$520=0,"",$I$533)))</f>
        <v/>
      </c>
      <c r="K41" s="25"/>
      <c r="L41" s="50" t="str">
        <f>IF(OR($L$42="N",$L$34=0,$G$553=""),"",IF($F$540=FALSE,"",IF($F$540=0,"",$I$553)))</f>
        <v/>
      </c>
      <c r="M41" s="25"/>
      <c r="N41" s="50" t="str">
        <f>IF(OR($N$42="N",$N$34=0,$G$573=""),"",IF($F$560=FALSE,"",IF($F$560=0,"",$I$573)))</f>
        <v/>
      </c>
      <c r="O41" s="25"/>
      <c r="P41" s="50" t="str">
        <f>IF(OR($P$42="N",$P$34=0,$G$593=""),"",IF($F$580=FALSE,"",IF($F$580=0,"",$I$592)))</f>
        <v/>
      </c>
      <c r="Q41" s="25"/>
      <c r="R41" s="50" t="str">
        <f>IF(OR($R$42="N",$R$34=0,$G$613=""),"",IF($F$600=FALSE,"",IF($F$600=0,"",$I$613)))</f>
        <v/>
      </c>
      <c r="S41" s="25"/>
      <c r="T41" s="50" t="str">
        <f>IF(OR($T$42="N",$T$34=0,$G$633=""),"",IF($F$620=FALSE,"",IF($F$620=0,"",$I$633)))</f>
        <v/>
      </c>
      <c r="U41" s="25"/>
      <c r="V41" s="50" t="str">
        <f>IF(OR($V$42="N",$V$34=0,$G$653=""),"",IF($F$640=FALSE,"",IF($F$640=0,"",$I$653)))</f>
        <v/>
      </c>
      <c r="W41" s="25"/>
      <c r="X41" s="50" t="str">
        <f>IF(OR($X$42="N",$X$34=0,$G$673=""),"",IF($F$660=FALSE,"",IF($F$660=0,"",$I$673)))</f>
        <v/>
      </c>
      <c r="Y41" s="25"/>
      <c r="BE41" s="61">
        <v>39</v>
      </c>
    </row>
    <row r="42" spans="1:75" x14ac:dyDescent="0.2">
      <c r="A42" s="24" t="s">
        <v>145</v>
      </c>
      <c r="B42" s="109" t="str">
        <f>IF(ISNA(VLOOKUP($F$440,$F$441:$J$450,5,FALSE)),"",IF($F$440=FALSE,"",VLOOKUP($F$440,$F$441:$J$450,5)))</f>
        <v/>
      </c>
      <c r="C42" s="25"/>
      <c r="D42" s="109" t="str">
        <f>IF(ISNA(VLOOKUP($F$460,$F$461:$J$470,5,FALSE)),"",IF($F$460=FALSE,"",VLOOKUP($F$460,$F$461:$J$470,5)))</f>
        <v/>
      </c>
      <c r="E42" s="25"/>
      <c r="F42" s="109" t="str">
        <f>IF(ISNA(VLOOKUP($F$480,$F$481:$J$490,5,FALSE)),"",IF($F$480=FALSE,"",VLOOKUP($F$480,$F$481:$J$490,5)))</f>
        <v/>
      </c>
      <c r="G42" s="25"/>
      <c r="H42" s="109" t="str">
        <f>IF(ISNA(VLOOKUP($F$500,$F$501:$J$510,5,FALSE)),"",IF($F$500=FALSE,"",VLOOKUP($F$500,$F$501:$J$510,5)))</f>
        <v/>
      </c>
      <c r="I42" s="25"/>
      <c r="J42" s="109" t="str">
        <f>IF(ISNA(VLOOKUP($F$520,$F$521:$J$530,5,FALSE)),"",IF($F$520=FALSE,"",VLOOKUP($F$520,$F$521:$J$530,5)))</f>
        <v/>
      </c>
      <c r="K42" s="25"/>
      <c r="L42" s="109" t="str">
        <f>IF(ISNA(VLOOKUP($F$540,$F$541:$J$550,5,FALSE)),"",IF($F$540=FALSE,"",VLOOKUP($F$540,$F$541:$J$550,5)))</f>
        <v/>
      </c>
      <c r="M42" s="25"/>
      <c r="N42" s="109" t="str">
        <f>IF(ISNA(VLOOKUP($F$560,$F$561:$J$570,5,FALSE)),"",IF($F$560=FALSE,"",VLOOKUP($F$560,$F$561:$J$570,5)))</f>
        <v/>
      </c>
      <c r="O42" s="25"/>
      <c r="P42" s="109" t="str">
        <f>IF(ISNA(VLOOKUP($F$580,$F$581:$J$590,5,FALSE)),"",IF($F$580=FALSE,"",VLOOKUP($F$580,$F$581:$J$590,5)))</f>
        <v/>
      </c>
      <c r="Q42" s="25"/>
      <c r="R42" s="109" t="str">
        <f>IF(ISNA(VLOOKUP($F$600,$F$601:$J$610,5,FALSE)),"",IF($F$600=FALSE,"",VLOOKUP($F$600,$F$601:$J$610,5)))</f>
        <v/>
      </c>
      <c r="S42" s="25"/>
      <c r="T42" s="109" t="str">
        <f>IF(ISNA(VLOOKUP($F$620,$F$621:$J$630,5,FALSE)),"",IF($F$620=FALSE,"",VLOOKUP($F$620,$F$621:$J$630,5)))</f>
        <v/>
      </c>
      <c r="U42" s="25"/>
      <c r="V42" s="109" t="str">
        <f>IF(ISNA(VLOOKUP($F$640,$F$641:$J$650,5,FALSE)),"",IF($F$640=FALSE,"",VLOOKUP($F$640,$F$641:$J$650,5)))</f>
        <v/>
      </c>
      <c r="W42" s="25"/>
      <c r="X42" s="109" t="str">
        <f>IF(ISNA(VLOOKUP($F$660,$F$661:$J$670,5,FALSE)),"",IF($F$660=FALSE,"",VLOOKUP($F$660,$F$661:$J$670,5)))</f>
        <v/>
      </c>
      <c r="Y42" s="25"/>
      <c r="BE42" s="61">
        <v>40</v>
      </c>
    </row>
    <row r="43" spans="1:75" ht="13.5" thickBot="1" x14ac:dyDescent="0.25">
      <c r="A43" s="24" t="s">
        <v>1679</v>
      </c>
      <c r="B43" s="29">
        <f>IF(B42="N",0,(B34*B33)+B32)</f>
        <v>0</v>
      </c>
      <c r="C43" s="108"/>
      <c r="D43" s="29">
        <f>IF(D42="N",0,(D34*D33)+D32)</f>
        <v>0</v>
      </c>
      <c r="E43" s="101"/>
      <c r="F43" s="29">
        <f>IF(F42="N",0,(F34*F33)+F32)</f>
        <v>0</v>
      </c>
      <c r="G43" s="101"/>
      <c r="H43" s="29">
        <f>IF(H42="N",0,(H34*H33)+H32)</f>
        <v>0</v>
      </c>
      <c r="I43" s="101"/>
      <c r="J43" s="29">
        <f>IF(J42="N",0,(J34*J33)+J32)</f>
        <v>0</v>
      </c>
      <c r="K43" s="101"/>
      <c r="L43" s="29">
        <f>IF(L42="N",0,(L34*L33)+L32)</f>
        <v>0</v>
      </c>
      <c r="M43" s="101"/>
      <c r="N43" s="29">
        <f>IF(N42="N",0,(N34*N33)+N32)</f>
        <v>0</v>
      </c>
      <c r="O43" s="101"/>
      <c r="P43" s="29">
        <f>IF(P42="N",0,(P34*P33)+P32)</f>
        <v>0</v>
      </c>
      <c r="Q43" s="101"/>
      <c r="R43" s="29">
        <f>IF(R42="N",0,(R34*R33)+R32)</f>
        <v>0</v>
      </c>
      <c r="S43" s="101"/>
      <c r="T43" s="29">
        <f>IF(T42="N",0,(T34*T33)+T32)</f>
        <v>0</v>
      </c>
      <c r="U43" s="101"/>
      <c r="V43" s="29">
        <f>IF(V42="N",0,(V34*V33)+V32)</f>
        <v>0</v>
      </c>
      <c r="W43" s="101"/>
      <c r="X43" s="29">
        <f>IF(X42="N",0,(X34*X33)+X32)</f>
        <v>0</v>
      </c>
      <c r="Y43" s="11"/>
      <c r="BE43" s="61">
        <v>41</v>
      </c>
    </row>
    <row r="44" spans="1:75" ht="13.5" thickBot="1" x14ac:dyDescent="0.25">
      <c r="A44" s="24" t="s">
        <v>1610</v>
      </c>
      <c r="B44" s="29" t="str">
        <f>IF(B$33=0,"",B$33*B$36)</f>
        <v/>
      </c>
      <c r="C44" s="21"/>
      <c r="D44" s="29" t="str">
        <f>IF(D$33=0,"",D$33*D$36)</f>
        <v/>
      </c>
      <c r="E44" s="108"/>
      <c r="F44" s="29" t="str">
        <f>IF(F$33=0,"",F$33*F$36)</f>
        <v/>
      </c>
      <c r="G44" s="101"/>
      <c r="H44" s="29" t="str">
        <f>IF(H$33=0,"",H$33*H$36)</f>
        <v/>
      </c>
      <c r="I44" s="101"/>
      <c r="J44" s="29" t="str">
        <f>IF(J$33=0,"",J$33*J$36)</f>
        <v/>
      </c>
      <c r="K44" s="101"/>
      <c r="L44" s="29" t="str">
        <f>IF(L$33=0,"",L$33*L$36)</f>
        <v/>
      </c>
      <c r="M44" s="101"/>
      <c r="N44" s="29" t="str">
        <f>IF(N$33=0,"",N$33*N$36)</f>
        <v/>
      </c>
      <c r="O44" s="101"/>
      <c r="P44" s="29" t="str">
        <f>IF(P$33=0,"",P$33*P$36)</f>
        <v/>
      </c>
      <c r="Q44" s="101"/>
      <c r="R44" s="29" t="str">
        <f>IF(R$33=0,"",R$33*R$36)</f>
        <v/>
      </c>
      <c r="S44" s="101"/>
      <c r="T44" s="29" t="str">
        <f>IF(T$33=0,"",T$33*T$36)</f>
        <v/>
      </c>
      <c r="U44" s="101"/>
      <c r="V44" s="29" t="str">
        <f>IF(V$33=0,"",V$33*V$36)</f>
        <v/>
      </c>
      <c r="W44" s="101"/>
      <c r="X44" s="29" t="str">
        <f>IF(X$33=0,"",X$33*X$36)</f>
        <v/>
      </c>
      <c r="Y44" s="11"/>
      <c r="BE44" s="61">
        <v>42</v>
      </c>
    </row>
    <row r="45" spans="1:75" ht="15" x14ac:dyDescent="0.2">
      <c r="A45" s="97" t="s">
        <v>1660</v>
      </c>
      <c r="B45" s="36">
        <v>440</v>
      </c>
      <c r="C45" s="11"/>
      <c r="D45" s="36">
        <v>460</v>
      </c>
      <c r="E45" s="11"/>
      <c r="F45" s="36">
        <v>480</v>
      </c>
      <c r="G45" s="11"/>
      <c r="H45" s="36">
        <v>500</v>
      </c>
      <c r="I45" s="11"/>
      <c r="J45" s="36">
        <v>520</v>
      </c>
      <c r="K45" s="11"/>
      <c r="L45" s="36">
        <v>540</v>
      </c>
      <c r="M45" s="11"/>
      <c r="N45" s="36">
        <v>560</v>
      </c>
      <c r="O45" s="11"/>
      <c r="P45" s="36">
        <v>580</v>
      </c>
      <c r="Q45" s="11"/>
      <c r="R45" s="36">
        <v>600</v>
      </c>
      <c r="S45" s="11"/>
      <c r="T45" s="36">
        <v>620</v>
      </c>
      <c r="U45" s="11"/>
      <c r="V45" s="36">
        <v>640</v>
      </c>
      <c r="W45" s="11"/>
      <c r="X45" s="36">
        <v>660</v>
      </c>
      <c r="Y45" s="11"/>
      <c r="BE45" s="61">
        <v>43</v>
      </c>
    </row>
    <row r="46" spans="1:75" ht="15" x14ac:dyDescent="0.2">
      <c r="A46" s="97" t="s">
        <v>1892</v>
      </c>
      <c r="B46" s="36">
        <v>440</v>
      </c>
      <c r="C46" s="11"/>
      <c r="D46" s="36">
        <v>460</v>
      </c>
      <c r="E46" s="11"/>
      <c r="F46" s="36">
        <v>480</v>
      </c>
      <c r="G46" s="11"/>
      <c r="H46" s="36">
        <v>500</v>
      </c>
      <c r="I46" s="11"/>
      <c r="J46" s="36">
        <v>520</v>
      </c>
      <c r="K46" s="11"/>
      <c r="L46" s="36">
        <v>540</v>
      </c>
      <c r="M46" s="25"/>
      <c r="N46" s="51">
        <v>560</v>
      </c>
      <c r="O46" s="21"/>
      <c r="P46" s="51">
        <v>580</v>
      </c>
      <c r="Q46" s="21"/>
      <c r="R46" s="51">
        <v>600</v>
      </c>
      <c r="S46" s="21"/>
      <c r="T46" s="51">
        <v>620</v>
      </c>
      <c r="U46" s="21"/>
      <c r="V46" s="51">
        <v>640</v>
      </c>
      <c r="W46" s="21"/>
      <c r="X46" s="51">
        <v>660</v>
      </c>
      <c r="Y46" s="21"/>
      <c r="BE46" s="61">
        <v>44</v>
      </c>
    </row>
    <row r="47" spans="1:75" x14ac:dyDescent="0.2">
      <c r="BE47" s="61">
        <v>45</v>
      </c>
    </row>
    <row r="48" spans="1:75" x14ac:dyDescent="0.2">
      <c r="BE48" s="61">
        <v>46</v>
      </c>
    </row>
    <row r="49" spans="1:57" ht="13.5" thickBot="1" x14ac:dyDescent="0.25">
      <c r="A49" s="121" t="s">
        <v>1672</v>
      </c>
      <c r="B49" s="125" t="str">
        <f>$A680</f>
        <v>Cinch-Bu.-ge</v>
      </c>
      <c r="C49" s="125"/>
      <c r="D49" s="125" t="str">
        <f>$A700</f>
        <v>Cinch-Bu.-sw</v>
      </c>
      <c r="E49" s="125"/>
      <c r="F49" s="125" t="str">
        <f>$A720</f>
        <v>Cinch-Bu.-rt</v>
      </c>
      <c r="G49" s="125"/>
      <c r="H49" s="125" t="str">
        <f>$A740</f>
        <v>Cinch-Bu.-gn</v>
      </c>
      <c r="I49" s="125"/>
      <c r="J49" s="125" t="str">
        <f>$A760</f>
        <v>Cinch-Bu.-bl</v>
      </c>
      <c r="K49" s="125"/>
      <c r="L49" s="125" t="str">
        <f>$A780</f>
        <v>3xCinch-Bu.</v>
      </c>
      <c r="M49" s="125"/>
      <c r="N49" s="125" t="str">
        <f>$A800</f>
        <v>Frei 800</v>
      </c>
      <c r="O49" s="125"/>
      <c r="P49" s="125" t="str">
        <f>$A820</f>
        <v>3,5Kl. 4p.-Bu.</v>
      </c>
      <c r="Q49" s="125"/>
      <c r="R49" s="125" t="str">
        <f>$A840</f>
        <v>RJ45-Bu.</v>
      </c>
      <c r="S49" s="125"/>
      <c r="T49" s="125" t="str">
        <f>$A860</f>
        <v>USB-A-Bu.</v>
      </c>
      <c r="U49" s="125"/>
      <c r="V49" s="125" t="str">
        <f>$A880</f>
        <v>USB-B-Bu.</v>
      </c>
      <c r="W49" s="125"/>
      <c r="X49" s="125" t="str">
        <f>$A900</f>
        <v>USB-A-Bu.</v>
      </c>
      <c r="Y49" s="125"/>
      <c r="BE49" s="61">
        <v>47</v>
      </c>
    </row>
    <row r="50" spans="1:57" ht="13.5" thickBot="1" x14ac:dyDescent="0.25">
      <c r="A50" s="24" t="s">
        <v>1678</v>
      </c>
      <c r="B50" s="23" t="str">
        <f>IF(B$51&lt;1,"",SUM($B$11:$X$11)+SUM($B$31:X$31)+SUM($B$51))</f>
        <v/>
      </c>
      <c r="C50" s="28"/>
      <c r="D50" s="23" t="str">
        <f>IF(D$51&lt;1,"",SUM($B$11:$X$11)+SUM($B$31:$X$31)+SUM($B$51:D$51))</f>
        <v/>
      </c>
      <c r="E50" s="28"/>
      <c r="F50" s="23" t="str">
        <f>IF(F$51&lt;1,"",SUM($B$11:$X$11)+SUM($B$31:$X$31)+SUM($B$51:F$51))</f>
        <v/>
      </c>
      <c r="G50" s="28"/>
      <c r="H50" s="23" t="str">
        <f>IF(H$51&lt;1,"",SUM($B$11:$X$11)+SUM($B$31:$X$31)+SUM($B$51:H$51))</f>
        <v/>
      </c>
      <c r="I50" s="28"/>
      <c r="J50" s="23" t="str">
        <f>IF(J$51&lt;1,"",SUM($B$11:$X$11)+SUM($B$31:$X$31)+SUM($B$51:J$51))</f>
        <v/>
      </c>
      <c r="K50" s="28"/>
      <c r="L50" s="23" t="str">
        <f>IF(L$51&lt;1,"",SUM($B$11:$X$11)+SUM($B$31:$X$31)+SUM($B$51:L$51))</f>
        <v/>
      </c>
      <c r="M50" s="28"/>
      <c r="N50" s="23" t="str">
        <f>IF(N$51&lt;1,"",SUM($B$11:$X$11)+SUM($B$31:$X$31)+SUM($B$51:N$51))</f>
        <v/>
      </c>
      <c r="O50" s="28"/>
      <c r="P50" s="23" t="str">
        <f>IF(P$51&lt;1,"",SUM($B$11:$X$11)+SUM($B$31:$X$31)+SUM($B$51:P$51))</f>
        <v/>
      </c>
      <c r="Q50" s="28"/>
      <c r="R50" s="23" t="str">
        <f>IF(R$51&lt;1,"",SUM($B$11:$X$11)+SUM($B$31:$X$31)+SUM($B$51:R$51))</f>
        <v/>
      </c>
      <c r="S50" s="28"/>
      <c r="T50" s="23" t="str">
        <f>IF(T$51&lt;1,"",SUM($B$11:$X$11)+SUM($B$31:$X$31)+SUM($B$51:T$51))</f>
        <v/>
      </c>
      <c r="U50" s="28"/>
      <c r="V50" s="23" t="str">
        <f>IF(V$51&lt;1,"",SUM($B$11:$X$11)+SUM($B$31:$X$31)+SUM($B$51:V$51))</f>
        <v/>
      </c>
      <c r="W50" s="28"/>
      <c r="X50" s="23" t="str">
        <f>IF(X$51&lt;1,"",SUM($B$11:$X$11)+SUM($B$31:$X$31)+SUM($B$51:X$51))</f>
        <v/>
      </c>
      <c r="Y50" s="28"/>
      <c r="BE50" s="61">
        <v>48</v>
      </c>
    </row>
    <row r="51" spans="1:57" ht="13.5" thickBot="1" x14ac:dyDescent="0.25">
      <c r="A51" s="24" t="s">
        <v>1677</v>
      </c>
      <c r="B51" s="23">
        <f>IF($F$680=0,0,IF(B$53&gt;0,1,0))</f>
        <v>0</v>
      </c>
      <c r="C51" s="29"/>
      <c r="D51" s="23">
        <f>IF($F$700=0,0,IF(D$53&gt;0,1,0))</f>
        <v>0</v>
      </c>
      <c r="E51" s="29"/>
      <c r="F51" s="23">
        <f>IF($F$720=0,0,IF(F$53&gt;0,1,0))</f>
        <v>0</v>
      </c>
      <c r="G51" s="29"/>
      <c r="H51" s="23">
        <f>IF($F$740=0,0,IF(H$53&gt;0,1,0))</f>
        <v>0</v>
      </c>
      <c r="I51" s="29"/>
      <c r="J51" s="23">
        <f>IF($F$760=0,0,IF(J$53&gt;0,1,0))</f>
        <v>0</v>
      </c>
      <c r="K51" s="29"/>
      <c r="L51" s="23">
        <f>IF($F$780=0,0,IF(L$53&gt;0,1,0))</f>
        <v>0</v>
      </c>
      <c r="M51" s="29"/>
      <c r="N51" s="23">
        <f>IF($F$800=0,0,IF(N$53&gt;0,1,0))</f>
        <v>0</v>
      </c>
      <c r="O51" s="29"/>
      <c r="P51" s="23">
        <f>IF($F$820=0,0,IF(P$53&gt;0,1,0))</f>
        <v>0</v>
      </c>
      <c r="Q51" s="29"/>
      <c r="R51" s="23">
        <f>IF($F$840=0,0,IF(R$53&gt;0,1,0))</f>
        <v>0</v>
      </c>
      <c r="S51" s="29"/>
      <c r="T51" s="23">
        <f>IF($F$860=0,0,IF(T$53&gt;0,1,0))</f>
        <v>0</v>
      </c>
      <c r="U51" s="29"/>
      <c r="V51" s="23">
        <f>IF($F$880=0,0,IF(V$53&gt;0,1,0))</f>
        <v>0</v>
      </c>
      <c r="W51" s="29"/>
      <c r="X51" s="23">
        <f>IF($F$900=0,0,IF(X$53&gt;0,1,0))</f>
        <v>0</v>
      </c>
      <c r="Y51" s="29">
        <f>SUM(B11:X11)+SUM(B31:X31)+SUM(B51:X51)</f>
        <v>0</v>
      </c>
      <c r="BE51" s="61">
        <v>49</v>
      </c>
    </row>
    <row r="52" spans="1:57" x14ac:dyDescent="0.2">
      <c r="A52" s="24" t="s">
        <v>1676</v>
      </c>
      <c r="B52" s="28">
        <f>IF(B$54&gt;0,(-0.3*B$53),0)</f>
        <v>0</v>
      </c>
      <c r="C52" s="11"/>
      <c r="D52" s="28">
        <f>IF(D$54&gt;0,(-0.3*D$53),0)</f>
        <v>0</v>
      </c>
      <c r="E52" s="11"/>
      <c r="F52" s="28">
        <f>IF(F$54&gt;0,(-0.3*F$53),0)</f>
        <v>0</v>
      </c>
      <c r="G52" s="11"/>
      <c r="H52" s="28">
        <f>IF(H$54&gt;0,(-0.3*H$53),0)</f>
        <v>0</v>
      </c>
      <c r="I52" s="11"/>
      <c r="J52" s="28">
        <f>IF(J$54&gt;0,(-0.3*J$53),0)</f>
        <v>0</v>
      </c>
      <c r="K52" s="11"/>
      <c r="L52" s="28">
        <f>IF(L$54&gt;0,(-0.3*L$53),0)</f>
        <v>0</v>
      </c>
      <c r="M52" s="11"/>
      <c r="N52" s="28">
        <f>IF(N$54&gt;0,(-0.3*N$53),0)</f>
        <v>0</v>
      </c>
      <c r="O52" s="11"/>
      <c r="P52" s="28">
        <f>IF(P$54&gt;0,(-0.3*P$53),0)</f>
        <v>0</v>
      </c>
      <c r="Q52" s="11"/>
      <c r="R52" s="28">
        <f>IF(R$54&gt;0,(-0.3*R$53),0)</f>
        <v>0</v>
      </c>
      <c r="S52" s="11"/>
      <c r="T52" s="28">
        <f>IF(T$54&gt;0,(-0.3*T$53),0)</f>
        <v>0</v>
      </c>
      <c r="U52" s="11"/>
      <c r="V52" s="28">
        <f>IF(V$54&gt;0,(-0.3*V$53),0)</f>
        <v>0</v>
      </c>
      <c r="W52" s="11"/>
      <c r="X52" s="28">
        <f>IF(X$54&gt;0,(-0.3*X$53),0)</f>
        <v>0</v>
      </c>
      <c r="Y52" s="98"/>
      <c r="BE52" s="61">
        <v>50</v>
      </c>
    </row>
    <row r="53" spans="1:57" x14ac:dyDescent="0.2">
      <c r="A53" s="24" t="s">
        <v>1661</v>
      </c>
      <c r="B53" s="101">
        <f>Konfigurator!B63</f>
        <v>0</v>
      </c>
      <c r="C53" s="11"/>
      <c r="D53" s="101">
        <f>Konfigurator!D63</f>
        <v>0</v>
      </c>
      <c r="E53" s="11"/>
      <c r="F53" s="101">
        <f>Konfigurator!F63</f>
        <v>0</v>
      </c>
      <c r="G53" s="11"/>
      <c r="H53" s="101">
        <f>Konfigurator!H63</f>
        <v>0</v>
      </c>
      <c r="I53" s="11"/>
      <c r="J53" s="101">
        <f>Konfigurator!J63</f>
        <v>0</v>
      </c>
      <c r="K53" s="11"/>
      <c r="L53" s="101">
        <f>Konfigurator!L63</f>
        <v>0</v>
      </c>
      <c r="M53" s="11"/>
      <c r="N53" s="101">
        <f>Konfigurator!N63</f>
        <v>0</v>
      </c>
      <c r="O53" s="11"/>
      <c r="P53" s="101">
        <f>Konfigurator!P63</f>
        <v>0</v>
      </c>
      <c r="Q53" s="11"/>
      <c r="R53" s="101">
        <f>Konfigurator!R63</f>
        <v>0</v>
      </c>
      <c r="S53" s="11"/>
      <c r="T53" s="101">
        <f>Konfigurator!T63</f>
        <v>0</v>
      </c>
      <c r="U53" s="11"/>
      <c r="V53" s="101">
        <f>Konfigurator!V63</f>
        <v>0</v>
      </c>
      <c r="W53" s="11"/>
      <c r="X53" s="101">
        <f>Konfigurator!X63</f>
        <v>0</v>
      </c>
      <c r="Y53" s="21"/>
      <c r="BE53" s="61">
        <v>51</v>
      </c>
    </row>
    <row r="54" spans="1:57" x14ac:dyDescent="0.2">
      <c r="A54" s="24" t="s">
        <v>1662</v>
      </c>
      <c r="B54" s="101">
        <f>Konfigurator!B64</f>
        <v>0</v>
      </c>
      <c r="C54" s="11"/>
      <c r="D54" s="101">
        <f>Konfigurator!D64</f>
        <v>0</v>
      </c>
      <c r="E54" s="11"/>
      <c r="F54" s="101">
        <f>Konfigurator!F64</f>
        <v>0</v>
      </c>
      <c r="G54" s="11"/>
      <c r="H54" s="101">
        <f>Konfigurator!H64</f>
        <v>0</v>
      </c>
      <c r="I54" s="11"/>
      <c r="J54" s="101">
        <f>Konfigurator!J64</f>
        <v>0</v>
      </c>
      <c r="K54" s="11"/>
      <c r="L54" s="101">
        <f>Konfigurator!L64</f>
        <v>0</v>
      </c>
      <c r="M54" s="11"/>
      <c r="N54" s="101">
        <f>Konfigurator!N64</f>
        <v>0</v>
      </c>
      <c r="O54" s="11"/>
      <c r="P54" s="101">
        <f>Konfigurator!P64</f>
        <v>0</v>
      </c>
      <c r="Q54" s="11"/>
      <c r="R54" s="101">
        <f>Konfigurator!R64</f>
        <v>0</v>
      </c>
      <c r="S54" s="11"/>
      <c r="T54" s="101">
        <f>Konfigurator!T64</f>
        <v>0</v>
      </c>
      <c r="U54" s="11"/>
      <c r="V54" s="101">
        <f>Konfigurator!V64</f>
        <v>0</v>
      </c>
      <c r="W54" s="11"/>
      <c r="X54" s="101">
        <f>Konfigurator!X64</f>
        <v>0</v>
      </c>
      <c r="Y54" s="21"/>
      <c r="BE54" s="61">
        <v>52</v>
      </c>
    </row>
    <row r="55" spans="1:57" x14ac:dyDescent="0.2">
      <c r="A55" s="24" t="s">
        <v>1663</v>
      </c>
      <c r="B55" s="47" t="str">
        <f>IF($B$53=0,"",IF(ISNA(VLOOKUP($F$680,$F$681:$J$690,2,FALSE)),"",IF($F$680=FALSE,"",VLOOKUP($F$680,$F$681:$J$690,2))))</f>
        <v/>
      </c>
      <c r="C55" s="25"/>
      <c r="D55" s="47" t="str">
        <f>IF($D$53=0,"",IF(ISNA(VLOOKUP($F$700,$F$701:$J$710,2,FALSE)),"",IF($F$700=FALSE,"",VLOOKUP($F$700,$F$701:$J$710,2))))</f>
        <v/>
      </c>
      <c r="E55" s="25"/>
      <c r="F55" s="47" t="str">
        <f>IF($F$53=0,"",IF(ISNA(VLOOKUP($F$720,$F$721:$J$730,2,FALSE)),"",IF($F$720=FALSE,"",VLOOKUP($F$720,$F$721:$J$730,2))))</f>
        <v/>
      </c>
      <c r="G55" s="25"/>
      <c r="H55" s="47" t="str">
        <f>IF($H$53=0,"",IF(ISNA(VLOOKUP($F$740,$F$741:$J$750,2,FALSE)),"",IF($F$740=FALSE,"",VLOOKUP($F$740,$F$741:$J$750,2))))</f>
        <v/>
      </c>
      <c r="I55" s="25"/>
      <c r="J55" s="47" t="str">
        <f>IF($J$53=0,"",IF(ISNA(VLOOKUP($F$760,$F$761:$J$770,2,FALSE)),"",IF($F$760=FALSE,"",VLOOKUP($F$760,$F$761:$J$770,2))))</f>
        <v/>
      </c>
      <c r="K55" s="25"/>
      <c r="L55" s="47" t="str">
        <f>IF($L$53=0,"",IF(ISNA(VLOOKUP($F$780,$F$781:$J$790,2,FALSE)),"",IF($F$780=FALSE,"",VLOOKUP($F$780,$F$781:$J$790,2))))</f>
        <v/>
      </c>
      <c r="M55" s="25"/>
      <c r="N55" s="47" t="str">
        <f>IF($N$53=0,"",IF(ISNA(VLOOKUP($F$800,$F$801:$J$810,2,FALSE)),"",IF($F$800=FALSE,"",VLOOKUP($F$800,$F$801:$J$810,2))))</f>
        <v/>
      </c>
      <c r="O55" s="25"/>
      <c r="P55" s="47" t="str">
        <f>IF($P$53=0,"",IF(ISNA(VLOOKUP($F$820,$F$821:$J$831,2,FALSE)),"",IF($F$820=FALSE,"",VLOOKUP($F$820,$F$821:$J$831,2))))</f>
        <v/>
      </c>
      <c r="Q55" s="25"/>
      <c r="R55" s="47" t="str">
        <f>IF($R$53=0,"",IF(ISNA(VLOOKUP($F$840,$F$841:$J$850,2,FALSE)),"",IF($F$840=FALSE,"",VLOOKUP($F$840,$F$841:$J$850,2))))</f>
        <v/>
      </c>
      <c r="S55" s="25"/>
      <c r="T55" s="47" t="str">
        <f>IF($T$53=0,"",IF(ISNA(VLOOKUP($F$860,$F$861:$J$870,2,FALSE)),"",IF($F$860=FALSE,"",VLOOKUP($F$860,$F$861:$J$870,2))))</f>
        <v/>
      </c>
      <c r="U55" s="25"/>
      <c r="V55" s="47" t="str">
        <f>IF($V$53=0,"",IF(ISNA(VLOOKUP($F$880,$F$881:$J$890,2,FALSE)),"",IF($F$880=FALSE,"",VLOOKUP($F$880,$F$881:$J$890,2))))</f>
        <v/>
      </c>
      <c r="W55" s="25"/>
      <c r="X55" s="47" t="str">
        <f>IF($X$53=0,"",IF(ISNA(VLOOKUP($F$900,$F$901:$J$910,2,FALSE)),"",IF($F$900=FALSE,"",VLOOKUP($F$900,$F$901:$J$910,2))))</f>
        <v/>
      </c>
      <c r="Y55" s="25"/>
      <c r="BE55" s="61">
        <v>53</v>
      </c>
    </row>
    <row r="56" spans="1:57" x14ac:dyDescent="0.2">
      <c r="A56" s="24" t="s">
        <v>1664</v>
      </c>
      <c r="B56" s="47" t="str">
        <f>IF($B$53=0,"",IF(ISNA(VLOOKUP($F$680,$F$681:$J$690,3,FALSE)),"",IF($F$680=FALSE,"",VLOOKUP($F$680,$F$681:$J$690,3))))</f>
        <v/>
      </c>
      <c r="C56" s="25"/>
      <c r="D56" s="47" t="str">
        <f>IF($D$53=0,"",IF(ISNA(VLOOKUP($F$700,$F$701:$J$710,3,FALSE)),"",IF($F$700=FALSE,"",VLOOKUP($F$700,$F$701:$J$710,3))))</f>
        <v/>
      </c>
      <c r="E56" s="25"/>
      <c r="F56" s="47" t="str">
        <f>IF($F$53=0,"",IF(ISNA(VLOOKUP($F$720,$F$721:$J$730,3,FALSE)),"",IF($F$720=FALSE,"",VLOOKUP($F$720,$F$721:$J$730,3))))</f>
        <v/>
      </c>
      <c r="G56" s="25"/>
      <c r="H56" s="47" t="str">
        <f>IF($H$53=0,"",IF(ISNA(VLOOKUP($F$740,$F$741:$J$750,3,FALSE)),"",IF($F$740=FALSE,"",VLOOKUP($F$740,$F$741:$J$750,3))))</f>
        <v/>
      </c>
      <c r="I56" s="25"/>
      <c r="J56" s="47" t="str">
        <f>IF($J$53=0,"",IF(ISNA(VLOOKUP($F$760,$F$761:$J$770,3,FALSE)),"",IF($F$760=FALSE,"",VLOOKUP($F$760,$F$761:$J$770,3))))</f>
        <v/>
      </c>
      <c r="K56" s="25"/>
      <c r="L56" s="47" t="str">
        <f>IF($L$53=0,"",IF(ISNA(VLOOKUP($F$780,$F$781:$J$790,3,FALSE)),"",IF($F$780=FALSE,"",VLOOKUP($F$780,$F$781:$J$790,3))))</f>
        <v/>
      </c>
      <c r="M56" s="25"/>
      <c r="N56" s="47" t="str">
        <f>IF($N$53=0,"",IF(ISNA(VLOOKUP($F$800,$F$801:$J$810,3,FALSE)),"",IF($F$800=FALSE,"",VLOOKUP($F$800,$F$801:$J$810,3))))</f>
        <v/>
      </c>
      <c r="O56" s="25"/>
      <c r="P56" s="47" t="str">
        <f>IF($P$53=0,"",IF(ISNA(VLOOKUP($F$820,$F$821:$J$831,3,FALSE)),"",IF($F$820=FALSE,"",VLOOKUP($F$820,$F$821:$J$831,3))))</f>
        <v/>
      </c>
      <c r="Q56" s="25"/>
      <c r="R56" s="47" t="str">
        <f>IF($R$53=0,"",IF(ISNA(VLOOKUP($F$840,$F$841:$J$850,3,FALSE)),"",IF($F$840=FALSE,"",VLOOKUP($F$840,$F$841:$J$850,3))))</f>
        <v/>
      </c>
      <c r="S56" s="25"/>
      <c r="T56" s="47" t="str">
        <f>IF($T$53=0,"",IF(ISNA(VLOOKUP($F$860,$F$861:$J$870,3,FALSE)),"",IF($F$860=FALSE,"",VLOOKUP($F$860,$F$861:$J$870,3))))</f>
        <v/>
      </c>
      <c r="U56" s="25"/>
      <c r="V56" s="47" t="str">
        <f>IF($V$53=0,"",IF(ISNA(VLOOKUP($F$880,$F$881:$J$890,3,FALSE)),"",IF($F$880=FALSE,"",VLOOKUP($F$880,$F$881:$J$890,3))))</f>
        <v/>
      </c>
      <c r="W56" s="25"/>
      <c r="X56" s="47" t="str">
        <f>IF($X$53=0,"",IF(ISNA(VLOOKUP($F$900,$F$901:$J$910,3,FALSE)),"",IF($F$900=FALSE,"",VLOOKUP($F$900,$F$901:$J$910,3))))</f>
        <v/>
      </c>
      <c r="Y56" s="25"/>
      <c r="BE56" s="61">
        <v>54</v>
      </c>
    </row>
    <row r="57" spans="1:57" x14ac:dyDescent="0.2">
      <c r="A57" s="24" t="s">
        <v>1665</v>
      </c>
      <c r="B57" s="48" t="str">
        <f>IF($B$53=0,"",IF(ISNA(VLOOKUP($F$680,$F$681:$J$690,4,FALSE)),"",IF($F$680=FALSE,"",VLOOKUP($F$680,$F$681:$J$690,4))))</f>
        <v/>
      </c>
      <c r="C57" s="25"/>
      <c r="D57" s="48" t="str">
        <f>IF($D$53=0,"",IF(ISNA(VLOOKUP($F$700,$F$701:$J$710,4,FALSE)),"",IF($F$700=FALSE,"",VLOOKUP($F$700,$F$701:$J$710,4))))</f>
        <v/>
      </c>
      <c r="E57" s="25"/>
      <c r="F57" s="48" t="str">
        <f>IF($F$53=0,"",IF(ISNA(VLOOKUP($F$720,$F$721:$J$730,4,FALSE)),"",IF($F$720=FALSE,"",VLOOKUP($F$720,$F$721:$J$730,4))))</f>
        <v/>
      </c>
      <c r="G57" s="25"/>
      <c r="H57" s="48" t="str">
        <f>IF($H$53=0,"",IF(ISNA(VLOOKUP($F$740,$F$741:$J$750,4,FALSE)),"",IF($F$740=FALSE,"",VLOOKUP($F$740,$F$741:$J$750,4))))</f>
        <v/>
      </c>
      <c r="I57" s="25"/>
      <c r="J57" s="48" t="str">
        <f>IF($J$53=0,"",IF(ISNA(VLOOKUP($F$760,$F$761:$J$770,4,FALSE)),"",IF($F$760=FALSE,"",VLOOKUP($F$760,$F$761:$J$770,4))))</f>
        <v/>
      </c>
      <c r="K57" s="25"/>
      <c r="L57" s="48" t="str">
        <f>IF($L$53=0,"",IF(ISNA(VLOOKUP($F$780,$F$781:$J$790,4,FALSE)),"",IF($F$780=FALSE,"",VLOOKUP($F$780,$F$781:$J$790,4))))</f>
        <v/>
      </c>
      <c r="M57" s="25"/>
      <c r="N57" s="48" t="str">
        <f>IF($N$53=0,"",IF(ISNA(VLOOKUP($F$800,$F$801:$J$810,4,FALSE)),"",IF($F$800=FALSE,"",VLOOKUP($F$800,$F$801:$J$810,4))))</f>
        <v/>
      </c>
      <c r="O57" s="25"/>
      <c r="P57" s="48" t="str">
        <f>IF($P$53=0,"",IF(ISNA(VLOOKUP($F$820,$F$821:$J$831,4,FALSE)),"",IF($F$820=FALSE,"",VLOOKUP($F$820,$F$821:$J$831,4))))</f>
        <v/>
      </c>
      <c r="Q57" s="25"/>
      <c r="R57" s="48" t="str">
        <f>IF($R$53=0,"",IF(ISNA(VLOOKUP($F$840,$F$841:$J$850,4,FALSE)),"",IF($F$840=FALSE,"",VLOOKUP($F$840,$F$841:$J$850,4))))</f>
        <v/>
      </c>
      <c r="S57" s="25"/>
      <c r="T57" s="48" t="str">
        <f>IF($T$53=0,"",IF(ISNA(VLOOKUP($F$860,$F$861:$J$870,4,FALSE)),"",IF($F$860=FALSE,"",VLOOKUP($F$860,$F$861:$J$870,4))))</f>
        <v/>
      </c>
      <c r="U57" s="25"/>
      <c r="V57" s="48" t="str">
        <f>IF($V$53=0,"",IF(ISNA(VLOOKUP($F$880,$F$881:$J$890,4,FALSE)),"",IF($F$880=FALSE,"",VLOOKUP($F$880,$F$881:$J$890,4))))</f>
        <v/>
      </c>
      <c r="W57" s="25"/>
      <c r="X57" s="48" t="str">
        <f>IF($X$53=0,"",IF(ISNA(VLOOKUP($F$900,$F$901:$J$910,4,FALSE)),"",IF($F$900=FALSE,"",VLOOKUP($F$900,$F$901:$J$910,4))))</f>
        <v/>
      </c>
      <c r="Y57" s="25"/>
      <c r="BE57" s="61">
        <v>55</v>
      </c>
    </row>
    <row r="58" spans="1:57" x14ac:dyDescent="0.2">
      <c r="A58" s="24" t="s">
        <v>1666</v>
      </c>
      <c r="B58" s="47" t="str">
        <f>IF(OR($B$62="N",$B$54=0),"",IF($F$680=FALSE,"",IF($F$680=0,"",$G$691)))</f>
        <v/>
      </c>
      <c r="C58" s="25"/>
      <c r="D58" s="47" t="str">
        <f>IF(OR($D$62="N",$D$54=0),"",IF($F$700=FALSE,"",IF($F$700=0,"",$G$711)))</f>
        <v/>
      </c>
      <c r="E58" s="25"/>
      <c r="F58" s="47" t="str">
        <f>IF(OR($F$62="N",$F$54=0),"",IF($F$720=FALSE,"",IF($F$720=0,"",$G$731)))</f>
        <v/>
      </c>
      <c r="G58" s="25"/>
      <c r="H58" s="47" t="str">
        <f>IF(OR($H$62="N",$H$54=0),"",IF($F$740=FALSE,"",IF($F$740=0,"",$G$751)))</f>
        <v/>
      </c>
      <c r="I58" s="25"/>
      <c r="J58" s="47" t="str">
        <f>IF(OR($J$62="N",$J$54=0),"",IF($F$760=FALSE,"",IF($F$760=0,"",$G$771)))</f>
        <v/>
      </c>
      <c r="K58" s="25"/>
      <c r="L58" s="47" t="str">
        <f>IF(OR($L$62="N",$L$54=0),"",IF($F$780=FALSE,"",IF($F$780=0,"",$G$791)))</f>
        <v/>
      </c>
      <c r="M58" s="25"/>
      <c r="N58" s="47" t="str">
        <f>IF(OR($N$62="N",$N$54=0),"",IF($F$800=FALSE,"",IF($F$800=0,"",$G$811)))</f>
        <v/>
      </c>
      <c r="O58" s="25"/>
      <c r="P58" s="47" t="str">
        <f>IF(OR($P$62="N",$P$54=0),"",IF($F$820=FALSE,"",IF($F$820=0,"",$G$831)))</f>
        <v/>
      </c>
      <c r="Q58" s="25"/>
      <c r="R58" s="47" t="str">
        <f>IF(OR($R$62="N",$R$54=0),"",IF($F$840=FALSE,"",IF($F$840=0,"",$G$851)))</f>
        <v/>
      </c>
      <c r="S58" s="25"/>
      <c r="T58" s="47" t="str">
        <f>IF(OR($T$62="N",$T$54=0),"",IF($F$860=FALSE,"",IF($F$860=0,"",$G$871)))</f>
        <v/>
      </c>
      <c r="U58" s="25"/>
      <c r="V58" s="47" t="str">
        <f>IF(OR($V$62="N",$V$54=0),"",IF($F$880=FALSE,"",IF($F$880=0,"",$G$891)))</f>
        <v/>
      </c>
      <c r="W58" s="25"/>
      <c r="X58" s="47" t="str">
        <f>IF(OR($X$62="N",$X$54=0),"",IF($F$900=FALSE,"",IF($F$900=0,"",$G$911)))</f>
        <v/>
      </c>
      <c r="Y58" s="25"/>
      <c r="BE58" s="61">
        <v>56</v>
      </c>
    </row>
    <row r="59" spans="1:57" ht="13.5" thickBot="1" x14ac:dyDescent="0.25">
      <c r="A59" s="22" t="s">
        <v>1667</v>
      </c>
      <c r="B59" s="49" t="str">
        <f>IF(OR($B$62="N",$B$54=0),"",IF($F$680=FALSE,"",IF($F$680=0,"",$I$691)))</f>
        <v/>
      </c>
      <c r="C59" s="25"/>
      <c r="D59" s="49" t="str">
        <f>IF(OR($D$62="N",$D$54=0),"",IF($F$700=FALSE,"",IF($F$700=0,"",$I$711)))</f>
        <v/>
      </c>
      <c r="E59" s="25"/>
      <c r="F59" s="49" t="str">
        <f>IF(OR($F$62="N",$F$54=0),"",IF($F$720=FALSE,"",IF($F$720=0,"",$I$731)))</f>
        <v/>
      </c>
      <c r="G59" s="25"/>
      <c r="H59" s="49" t="str">
        <f>IF(OR($H$62="N",$H$54=0),"",IF($F$740=FALSE,"",IF($F$740=0,"",$I$751)))</f>
        <v/>
      </c>
      <c r="I59" s="25"/>
      <c r="J59" s="49" t="str">
        <f>IF(OR($J$62="N",$J$54=0),"",IF($F$760=FALSE,"",IF($F$760=0,"",$I$771)))</f>
        <v/>
      </c>
      <c r="K59" s="25"/>
      <c r="L59" s="49" t="str">
        <f>IF(OR($L$62="N",$L$54=0),"",IF($F$780=FALSE,"",IF($F$780=0,"",$I$791)))</f>
        <v/>
      </c>
      <c r="M59" s="25"/>
      <c r="N59" s="49" t="str">
        <f>IF(OR($N$62="N",$N$54=0),"",IF($F$800=FALSE,"",IF($F$800=0,"",$I$811)))</f>
        <v/>
      </c>
      <c r="O59" s="25"/>
      <c r="P59" s="49" t="str">
        <f>IF(OR($P$62="N",$P$54=0),"",IF($F$820=FALSE,"",IF($F$820=0,"",$I$831)))</f>
        <v/>
      </c>
      <c r="Q59" s="25"/>
      <c r="R59" s="49" t="str">
        <f>IF(OR($R$62="N",$R$54=0),"",IF($F$840=FALSE,"",IF($F$840=0,"",$I$851)))</f>
        <v/>
      </c>
      <c r="S59" s="25"/>
      <c r="T59" s="49" t="str">
        <f>IF(OR($T$62="N",$T$54=0),"",IF($F$860=FALSE,"",IF($F$860=0,"",$I$871)))</f>
        <v/>
      </c>
      <c r="U59" s="25"/>
      <c r="V59" s="49" t="str">
        <f>IF(OR($V$62="N",$V$54=0),"",IF($F$880=FALSE,"",IF($F$880=0,"",$I$891)))</f>
        <v/>
      </c>
      <c r="W59" s="25"/>
      <c r="X59" s="49" t="str">
        <f>IF(OR($X$62="N",$X$54=0),"",IF($F$900=FALSE,"",IF($F$900=0,"",$I$911)))</f>
        <v/>
      </c>
      <c r="Y59" s="25"/>
      <c r="BE59" s="61">
        <v>57</v>
      </c>
    </row>
    <row r="60" spans="1:57" ht="13.5" thickBot="1" x14ac:dyDescent="0.25">
      <c r="A60" s="24" t="s">
        <v>1668</v>
      </c>
      <c r="B60" s="50" t="str">
        <f>IF(OR($B$62="N",$B$54=0,$G$693=""),"",IF($F$680=FALSE,"",IF($F$680=0,"",$G$693)))</f>
        <v/>
      </c>
      <c r="C60" s="25"/>
      <c r="D60" s="50" t="str">
        <f>IF(OR($D$62="N",$D$54=0,$G$713=""),"",IF($F$700=FALSE,"",IF($F$700=0,"",$G$713)))</f>
        <v/>
      </c>
      <c r="E60" s="25"/>
      <c r="F60" s="50" t="str">
        <f>IF(OR($F$62="N",$F$54=0,$G$733=""),"",IF($F$720=FALSE,"",IF($F$720=0,"",$G$733)))</f>
        <v/>
      </c>
      <c r="G60" s="25"/>
      <c r="H60" s="50" t="str">
        <f>IF(OR($H$62="N",$H$54=0,$G$753=""),"",IF($F$740=FALSE,"",IF($F$740=0,"",$G$753)))</f>
        <v/>
      </c>
      <c r="I60" s="25"/>
      <c r="J60" s="50" t="str">
        <f>IF(OR($J$62="N",$J$54=0,$G$773=""),"",IF($F$760=FALSE,"",IF($F$760=0,"",$G$773)))</f>
        <v/>
      </c>
      <c r="K60" s="25"/>
      <c r="L60" s="50" t="str">
        <f>IF(OR($L$62="N",$L$54=0,$G$793=""),"",IF($F$780=FALSE,"",IF($F$780=0,"",$G$793)))</f>
        <v/>
      </c>
      <c r="M60" s="25"/>
      <c r="N60" s="50" t="str">
        <f>IF(OR($N$62="N",$N$54=0,$G$813=""),"",IF($F$800=FALSE,"",IF($F$800=0,"",$G$813)))</f>
        <v/>
      </c>
      <c r="O60" s="25"/>
      <c r="P60" s="50" t="str">
        <f>IF(OR($P$62="N",$P$54=0,$G$833=""),"",IF($F$820=FALSE,"",IF($F$820=0,"",$G$833)))</f>
        <v/>
      </c>
      <c r="Q60" s="25"/>
      <c r="R60" s="50" t="str">
        <f>IF(OR($R$62="N",$R$54=0,$G$853=""),"",IF($F$840=FALSE,"",IF($F$840=0,"",$G$853)))</f>
        <v/>
      </c>
      <c r="S60" s="25"/>
      <c r="T60" s="50" t="str">
        <f>IF(OR($T$62="N",$T$54=0,$G$873=""),"",IF($F$860=FALSE,"",IF($F$860=0,"",$G$873)))</f>
        <v/>
      </c>
      <c r="U60" s="25"/>
      <c r="V60" s="50" t="str">
        <f>IF(OR($V$62="N",$V$54=0,$G$893=""),"",IF($F$880=FALSE,"",IF($F$880=0,"",$G$893)))</f>
        <v/>
      </c>
      <c r="W60" s="25"/>
      <c r="X60" s="50" t="str">
        <f>IF(OR($X$62="N",$X$54=0,$G$913=""),"",IF($F$900=FALSE,"",IF($F$900=0,"",$G$913)))</f>
        <v/>
      </c>
      <c r="Y60" s="25"/>
      <c r="BE60" s="61">
        <v>58</v>
      </c>
    </row>
    <row r="61" spans="1:57" ht="13.5" thickBot="1" x14ac:dyDescent="0.25">
      <c r="A61" s="22" t="s">
        <v>1669</v>
      </c>
      <c r="B61" s="130" t="str">
        <f>IF(OR($B$62="N",$B$54=0,$G$693=""),"",IF($F$680=FALSE,"",IF($F$680=0,"",$I$693)))</f>
        <v/>
      </c>
      <c r="C61" s="25"/>
      <c r="D61" s="130" t="str">
        <f>IF(OR($D$62="N",$D$54=0,$G$713=""),"",IF($F$700=FALSE,"",IF($F$700=0,"",$I$713)))</f>
        <v/>
      </c>
      <c r="E61" s="25"/>
      <c r="F61" s="130" t="str">
        <f>IF(OR($F$62="N",$F$54=0,$G$733=""),"",IF($F$720=FALSE,"",IF($F$720=0,"",$I$733)))</f>
        <v/>
      </c>
      <c r="G61" s="25"/>
      <c r="H61" s="130" t="str">
        <f>IF(OR($H$62="N",$H$54=0,$G$753=""),"",IF($F$740=FALSE,"",IF($F$740=0,"",$I$753)))</f>
        <v/>
      </c>
      <c r="I61" s="25"/>
      <c r="J61" s="130" t="str">
        <f>IF(OR($J$62="N",$J$54=0,$G$773=""),"",IF($F$760=FALSE,"",IF($F$760=0,"",$I$773)))</f>
        <v/>
      </c>
      <c r="K61" s="25"/>
      <c r="L61" s="130" t="str">
        <f>IF(OR($L$62="N",$L$54=0,$G$793=""),"",IF($F$780=FALSE,"",IF($F$780=0,"",$I$793)))</f>
        <v/>
      </c>
      <c r="M61" s="25"/>
      <c r="N61" s="130" t="str">
        <f>IF(OR($N$62="N",$N$54=0,$G$813=""),"",IF($F$800=FALSE,"",IF($F$800=0,"",$I$813)))</f>
        <v/>
      </c>
      <c r="O61" s="25"/>
      <c r="P61" s="130" t="str">
        <f>IF(OR($P$62="N",$P$54=0,$G$833=""),"",IF($F$820=FALSE,"",IF($F$820=0,"",$I$833)))</f>
        <v/>
      </c>
      <c r="Q61" s="25"/>
      <c r="R61" s="130" t="str">
        <f>IF(OR($R$62="N",$R$54=0,$G$853=""),"",IF($F$840=FALSE,"",IF($F$840=0,"",$I$853)))</f>
        <v/>
      </c>
      <c r="S61" s="25"/>
      <c r="T61" s="130" t="str">
        <f>IF(OR($T$62="N",$T$54=0,$G$873=""),"",IF($F$860=FALSE,"",IF($F$860=0,"",$I$873)))</f>
        <v/>
      </c>
      <c r="U61" s="25"/>
      <c r="V61" s="130" t="str">
        <f>IF(OR($V$62="N",$V$54=0,$G$893=""),"",IF($F$880=FALSE,"",IF($F$880=0,"",$I$893)))</f>
        <v/>
      </c>
      <c r="W61" s="25"/>
      <c r="X61" s="50" t="str">
        <f>IF(OR($X$62="N",$X$54=0,$G$913=""),"",IF($F$900=FALSE,"",IF($F$900=0,"",$I$913)))</f>
        <v/>
      </c>
      <c r="Y61" s="25"/>
      <c r="BE61" s="61">
        <v>59</v>
      </c>
    </row>
    <row r="62" spans="1:57" x14ac:dyDescent="0.2">
      <c r="A62" s="24" t="s">
        <v>145</v>
      </c>
      <c r="B62" s="109" t="str">
        <f>IF(ISNA(VLOOKUP($F$680,$F$681:$J$690,5,FALSE)),"",IF($F$680=FALSE,"",VLOOKUP($F$680,$F$681:$J$690,5)))</f>
        <v/>
      </c>
      <c r="C62" s="25"/>
      <c r="D62" s="109" t="str">
        <f>IF(ISNA(VLOOKUP($F$700,$F$701:$J$710,5,FALSE)),"",IF($F$700=FALSE,"",VLOOKUP($F$700,$F$701:$J$710,5)))</f>
        <v/>
      </c>
      <c r="E62" s="25"/>
      <c r="F62" s="109" t="str">
        <f>IF(ISNA(VLOOKUP($F$720,$F$721:$J$730,5,FALSE)),"",IF($F$720=FALSE,"",VLOOKUP($F$720,$F$721:$J$730,5)))</f>
        <v/>
      </c>
      <c r="G62" s="25"/>
      <c r="H62" s="109" t="str">
        <f>IF(ISNA(VLOOKUP($F$740,$F$741:$J$750,5,FALSE)),"",IF($F$740=FALSE,"",VLOOKUP($F$740,$F$741:$J$750,5)))</f>
        <v/>
      </c>
      <c r="I62" s="25"/>
      <c r="J62" s="109" t="str">
        <f>IF(ISNA(VLOOKUP($F$760,$F$761:$J$770,5,FALSE)),"",IF($F$760=FALSE,"",VLOOKUP($F$760,$F$761:$J$770,5)))</f>
        <v/>
      </c>
      <c r="K62" s="25"/>
      <c r="L62" s="109" t="str">
        <f>IF(ISNA(VLOOKUP($F$780,$F$781:$J$790,5,FALSE)),"",IF($F$780=FALSE,"",VLOOKUP($F$780,$F$781:$J$790,5)))</f>
        <v/>
      </c>
      <c r="M62" s="25"/>
      <c r="N62" s="109" t="str">
        <f>IF(ISNA(VLOOKUP($F$800,$F$801:$J$810,5,FALSE)),"",IF($F$800=FALSE,"",VLOOKUP($F$800,$F$801:$J$810,5)))</f>
        <v/>
      </c>
      <c r="O62" s="25"/>
      <c r="P62" s="109" t="str">
        <f>IF(ISNA(VLOOKUP($F$820,$F$821:$J$830,5,FALSE)),"",IF($F$820=FALSE,"",VLOOKUP($F$820,$F$821:$J$830,5)))</f>
        <v/>
      </c>
      <c r="Q62" s="25"/>
      <c r="R62" s="109" t="str">
        <f>IF(ISNA(VLOOKUP($F$840,$F$841:$J$850,5,FALSE)),"",IF($F$840=FALSE,"",VLOOKUP($F$840,$F$841:$J$850,5)))</f>
        <v/>
      </c>
      <c r="S62" s="25"/>
      <c r="T62" s="109" t="str">
        <f>IF(ISNA(VLOOKUP($F$860,$F$861:$J$870,5,FALSE)),"",IF($F$860=FALSE,"",VLOOKUP($F$860,$F$861:$J$870,5)))</f>
        <v/>
      </c>
      <c r="U62" s="25"/>
      <c r="V62" s="109" t="str">
        <f>IF(ISNA(VLOOKUP($F$880,$F$881:$J$890,5,FALSE)),"",IF($F$880=FALSE,"",VLOOKUP($F$880,$F$881:$J$890,5)))</f>
        <v/>
      </c>
      <c r="W62" s="25"/>
      <c r="X62" s="109" t="str">
        <f>IF(ISNA(VLOOKUP($F$900,$F$901:$J$910,5,FALSE)),"",IF($F$900=FALSE,"",VLOOKUP($F$900,$F$901:$J$910,5)))</f>
        <v/>
      </c>
      <c r="Y62" s="25"/>
      <c r="BE62" s="61">
        <v>60</v>
      </c>
    </row>
    <row r="63" spans="1:57" ht="13.5" thickBot="1" x14ac:dyDescent="0.25">
      <c r="A63" s="24" t="s">
        <v>1679</v>
      </c>
      <c r="B63" s="29">
        <f>IF(B62="N",0,(B54*B53)+B52)</f>
        <v>0</v>
      </c>
      <c r="C63" s="21"/>
      <c r="D63" s="29">
        <f>IF(D62="N",0,(D54*D53)+D52)</f>
        <v>0</v>
      </c>
      <c r="E63" s="108"/>
      <c r="F63" s="29">
        <f>IF(F62="N",0,(F54*F53)+F52)</f>
        <v>0</v>
      </c>
      <c r="G63" s="101"/>
      <c r="H63" s="29">
        <f>IF(H62="N",0,(H54*H53)+H52)</f>
        <v>0</v>
      </c>
      <c r="I63" s="101"/>
      <c r="J63" s="29">
        <f>IF(J62="N",0,(J54*J53)+J52)</f>
        <v>0</v>
      </c>
      <c r="K63" s="101"/>
      <c r="L63" s="29">
        <f>IF(L62="N",0,(L54*L53)+L52)</f>
        <v>0</v>
      </c>
      <c r="M63" s="101"/>
      <c r="N63" s="29">
        <f>IF(N62="N",0,(N54*N53)+N52)</f>
        <v>0</v>
      </c>
      <c r="O63" s="101"/>
      <c r="P63" s="29">
        <f>IF(P62="N",0,(P54*P53)+P52)</f>
        <v>0</v>
      </c>
      <c r="Q63" s="101"/>
      <c r="R63" s="29">
        <f>IF(R62="N",0,(R54*R53)+R52)</f>
        <v>0</v>
      </c>
      <c r="S63" s="101"/>
      <c r="T63" s="29">
        <f>IF(T62="N",0,(T54*T53)+T52)</f>
        <v>0</v>
      </c>
      <c r="U63" s="101"/>
      <c r="V63" s="29">
        <f>IF(V62="N",0,(V54*V53)+V52)</f>
        <v>0</v>
      </c>
      <c r="W63" s="101"/>
      <c r="X63" s="29">
        <f>IF(X62="N",0,(X54*X53)+X52)</f>
        <v>0</v>
      </c>
      <c r="Y63" s="11"/>
      <c r="BE63" s="61">
        <v>61</v>
      </c>
    </row>
    <row r="64" spans="1:57" ht="13.5" thickBot="1" x14ac:dyDescent="0.25">
      <c r="A64" s="24" t="s">
        <v>1610</v>
      </c>
      <c r="B64" s="29" t="str">
        <f>IF(B$53=0,"",B$53*B$56)</f>
        <v/>
      </c>
      <c r="C64" s="21"/>
      <c r="D64" s="29" t="str">
        <f>IF(D$53=0,"",D$53*D$56)</f>
        <v/>
      </c>
      <c r="E64" s="108"/>
      <c r="F64" s="29" t="str">
        <f>IF(F$53=0,"",F$53*F$56)</f>
        <v/>
      </c>
      <c r="G64" s="101"/>
      <c r="H64" s="29" t="str">
        <f>IF(H$53=0,"",H$53*H$56)</f>
        <v/>
      </c>
      <c r="I64" s="101"/>
      <c r="J64" s="29" t="str">
        <f>IF(J$53=0,"",J$53*J$56)</f>
        <v/>
      </c>
      <c r="K64" s="101"/>
      <c r="L64" s="29" t="str">
        <f>IF(L$53=0,"",L$53*L$56)</f>
        <v/>
      </c>
      <c r="M64" s="101"/>
      <c r="N64" s="29" t="str">
        <f>IF(N$53=0,"",N$53*N$56)</f>
        <v/>
      </c>
      <c r="O64" s="101"/>
      <c r="P64" s="29" t="str">
        <f>IF(P$53=0,"",P$53*P$56)</f>
        <v/>
      </c>
      <c r="Q64" s="101"/>
      <c r="R64" s="29" t="str">
        <f>IF(R$53=0,"",R$53*R$56)</f>
        <v/>
      </c>
      <c r="S64" s="101"/>
      <c r="T64" s="29" t="str">
        <f>IF(T$53=0,"",T$53*T$56)</f>
        <v/>
      </c>
      <c r="U64" s="101"/>
      <c r="V64" s="29" t="str">
        <f>IF(V$53=0,"",V$53*V$56)</f>
        <v/>
      </c>
      <c r="W64" s="101"/>
      <c r="X64" s="29" t="str">
        <f>IF(X$53=0,"",X$53*X$56)</f>
        <v/>
      </c>
      <c r="Y64" s="11"/>
      <c r="BE64" s="61">
        <v>62</v>
      </c>
    </row>
    <row r="65" spans="1:57" ht="15" x14ac:dyDescent="0.2">
      <c r="A65" s="97" t="s">
        <v>1660</v>
      </c>
      <c r="B65" s="36">
        <v>680</v>
      </c>
      <c r="C65" s="11"/>
      <c r="D65" s="36">
        <v>700</v>
      </c>
      <c r="E65" s="11"/>
      <c r="F65" s="36">
        <v>720</v>
      </c>
      <c r="G65" s="11"/>
      <c r="H65" s="36">
        <v>740</v>
      </c>
      <c r="I65" s="11"/>
      <c r="J65" s="36">
        <v>760</v>
      </c>
      <c r="K65" s="11"/>
      <c r="L65" s="36">
        <v>780</v>
      </c>
      <c r="M65" s="11"/>
      <c r="N65" s="36">
        <v>800</v>
      </c>
      <c r="O65" s="11"/>
      <c r="P65" s="36">
        <v>820</v>
      </c>
      <c r="Q65" s="11"/>
      <c r="R65" s="36">
        <v>840</v>
      </c>
      <c r="S65" s="11"/>
      <c r="T65" s="36">
        <v>860</v>
      </c>
      <c r="U65" s="11"/>
      <c r="V65" s="36">
        <v>880</v>
      </c>
      <c r="W65" s="11"/>
      <c r="X65" s="36">
        <v>900</v>
      </c>
      <c r="Y65" s="11"/>
      <c r="BE65" s="61">
        <v>63</v>
      </c>
    </row>
    <row r="66" spans="1:57" ht="15" x14ac:dyDescent="0.2">
      <c r="A66" s="97" t="s">
        <v>1892</v>
      </c>
      <c r="B66" s="131" t="s">
        <v>1658</v>
      </c>
      <c r="C66" s="11"/>
      <c r="D66" s="36">
        <v>700</v>
      </c>
      <c r="E66" s="11"/>
      <c r="F66" s="36">
        <v>720</v>
      </c>
      <c r="G66" s="11"/>
      <c r="H66" s="36">
        <v>740</v>
      </c>
      <c r="I66" s="11"/>
      <c r="J66" s="36">
        <v>760</v>
      </c>
      <c r="K66" s="11"/>
      <c r="L66" s="36">
        <v>780</v>
      </c>
      <c r="M66" s="25"/>
      <c r="N66" s="51">
        <v>800</v>
      </c>
      <c r="O66" s="21"/>
      <c r="P66" s="51">
        <v>820</v>
      </c>
      <c r="Q66" s="21"/>
      <c r="R66" s="51">
        <v>840</v>
      </c>
      <c r="S66" s="21"/>
      <c r="T66" s="51">
        <v>860</v>
      </c>
      <c r="U66" s="21"/>
      <c r="V66" s="51">
        <v>880</v>
      </c>
      <c r="W66" s="21"/>
      <c r="X66" s="51">
        <v>900</v>
      </c>
      <c r="Y66" s="21"/>
      <c r="BE66" s="61">
        <v>64</v>
      </c>
    </row>
    <row r="67" spans="1:57" x14ac:dyDescent="0.2">
      <c r="BE67" s="61">
        <v>65</v>
      </c>
    </row>
    <row r="68" spans="1:57" x14ac:dyDescent="0.2">
      <c r="BE68" s="61">
        <v>66</v>
      </c>
    </row>
    <row r="69" spans="1:57" ht="13.5" thickBot="1" x14ac:dyDescent="0.25">
      <c r="A69" s="121" t="s">
        <v>1611</v>
      </c>
      <c r="B69" s="125" t="str">
        <f>$A920</f>
        <v>BNC-Bu.-rt</v>
      </c>
      <c r="C69" s="125"/>
      <c r="D69" s="125" t="str">
        <f>$A940</f>
        <v>BNC-Bu.-gn</v>
      </c>
      <c r="E69" s="125"/>
      <c r="F69" s="125" t="str">
        <f>$A960</f>
        <v>BNC-Bu.-bl</v>
      </c>
      <c r="G69" s="125"/>
      <c r="H69" s="125" t="str">
        <f>$A980</f>
        <v>BNC-Bu.-sw</v>
      </c>
      <c r="I69" s="125"/>
      <c r="J69" s="125" t="str">
        <f>$A1000</f>
        <v>BNC-Bu.-ws</v>
      </c>
      <c r="K69" s="125"/>
      <c r="L69" s="125" t="str">
        <f>$A1020</f>
        <v>BNC-Bu.-ge</v>
      </c>
      <c r="M69" s="125"/>
      <c r="N69" s="125" t="str">
        <f>$A1040</f>
        <v>5xBNC-Bu.</v>
      </c>
      <c r="O69" s="125"/>
      <c r="P69" s="125" t="str">
        <f>$A1060</f>
        <v>Frei 1060</v>
      </c>
      <c r="Q69" s="125"/>
      <c r="R69" s="125" t="str">
        <f>$A1080</f>
        <v>Sub-D-9pin-Bu.</v>
      </c>
      <c r="S69" s="125"/>
      <c r="T69" s="125" t="str">
        <f>$A1100</f>
        <v>Sub-D-9pin-St.</v>
      </c>
      <c r="U69" s="125"/>
      <c r="V69" s="125" t="str">
        <f>$A1120</f>
        <v>Sub-D-15pin-Bu.</v>
      </c>
      <c r="W69" s="125"/>
      <c r="X69" s="125" t="str">
        <f>$A1140</f>
        <v>12p-MiniCon</v>
      </c>
      <c r="Y69" s="125"/>
      <c r="BE69" s="61">
        <v>67</v>
      </c>
    </row>
    <row r="70" spans="1:57" ht="13.5" thickBot="1" x14ac:dyDescent="0.25">
      <c r="A70" s="24" t="s">
        <v>1678</v>
      </c>
      <c r="B70" s="23" t="str">
        <f>IF(B$71&lt;1,"",SUM($B$11:$X$11)+SUM($B$31:$X$31)+SUM($B$51:$X$51)+SUM($B$71))</f>
        <v/>
      </c>
      <c r="C70" s="28"/>
      <c r="D70" s="23" t="str">
        <f>IF(D$71&lt;1,"",SUM($B$11:$X$11)+SUM($B$31:$X$31)+SUM($B$51:$X$51)+SUM($B$71:D$71))</f>
        <v/>
      </c>
      <c r="E70" s="28"/>
      <c r="F70" s="23" t="str">
        <f>IF(F$71&lt;1,"",SUM($B$11:$X$11)+SUM($B$31:$X$31)+SUM($B$51:$X$51)+SUM($B$71:F$71))</f>
        <v/>
      </c>
      <c r="G70" s="28"/>
      <c r="H70" s="23" t="str">
        <f>IF(H$71&lt;1,"",SUM($B$11:$X$11)+SUM($B$31:$X$31)+SUM($B$51:$X$51)+SUM($B$71:H$71))</f>
        <v/>
      </c>
      <c r="I70" s="28"/>
      <c r="J70" s="23" t="str">
        <f>IF(J$71&lt;1,"",SUM($B$11:$X$11)+SUM($B$31:$X$31)+SUM($B$51:$X$51)+SUM($B$71:J$71))</f>
        <v/>
      </c>
      <c r="K70" s="28"/>
      <c r="L70" s="23" t="str">
        <f>IF(L$71&lt;1,"",SUM($B$11:$X$11)+SUM($B$31:$X$31)+SUM($B$51:$X$51)+SUM($B$71:L$71))</f>
        <v/>
      </c>
      <c r="M70" s="28"/>
      <c r="N70" s="23" t="str">
        <f>IF(N$71&lt;1,"",SUM($B$11:$X$11)+SUM($B$31:$X$31)+SUM($B$51:$X$51)+SUM($B$71:N$71))</f>
        <v/>
      </c>
      <c r="O70" s="28"/>
      <c r="P70" s="23" t="str">
        <f>IF(P$71&lt;1,"",SUM($B$11:$X$11)+SUM($B$31:$X$31)+SUM($B$51:$X$51)+SUM($B$71:P$71))</f>
        <v/>
      </c>
      <c r="Q70" s="28"/>
      <c r="R70" s="23" t="str">
        <f>IF(R$71&lt;1,"",SUM($B$11:$X$11)+SUM($B$31:$X$31)+SUM($B$51:$X$51)+SUM($B$71:R$71))</f>
        <v/>
      </c>
      <c r="S70" s="28"/>
      <c r="T70" s="23" t="str">
        <f>IF(T$71&lt;1,"",SUM($B$11:$X$11)+SUM($B$31:$X$31)+SUM($B$51:$X$51)+SUM($B$71:T$71))</f>
        <v/>
      </c>
      <c r="U70" s="28"/>
      <c r="V70" s="23" t="str">
        <f>IF(V$71&lt;1,"",SUM($B$11:$X$11)+SUM($B$31:$X$31)+SUM($B$51:$X$51)+SUM($B$71:V$71))</f>
        <v/>
      </c>
      <c r="W70" s="28"/>
      <c r="X70" s="23" t="str">
        <f>IF(X$71&lt;1,"",SUM($B$11:$X$11)+SUM($B$31:$X$31)+SUM($B$51:$X$51)+SUM($B$71:X$71))</f>
        <v/>
      </c>
      <c r="Y70" s="28"/>
      <c r="BE70" s="61">
        <v>68</v>
      </c>
    </row>
    <row r="71" spans="1:57" ht="13.5" thickBot="1" x14ac:dyDescent="0.25">
      <c r="A71" s="24" t="s">
        <v>1677</v>
      </c>
      <c r="B71" s="23">
        <f>IF($F$920=0,0,IF(B$73&gt;0,1,0))</f>
        <v>0</v>
      </c>
      <c r="C71" s="29"/>
      <c r="D71" s="23">
        <f>IF($F$940=0,0,IF(D$73&gt;0,1,0))</f>
        <v>0</v>
      </c>
      <c r="E71" s="29"/>
      <c r="F71" s="23">
        <f>IF($F$960=0,0,IF(F$73&gt;0,1,0))</f>
        <v>0</v>
      </c>
      <c r="G71" s="29"/>
      <c r="H71" s="23">
        <f>IF($F$980=0,0,IF(H$73&gt;0,1,0))</f>
        <v>0</v>
      </c>
      <c r="I71" s="29"/>
      <c r="J71" s="23">
        <f>IF($F$1000=0,0,IF(J$73&gt;0,1,0))</f>
        <v>0</v>
      </c>
      <c r="K71" s="29"/>
      <c r="L71" s="23">
        <f>IF($F$1020=0,0,IF(L$73&gt;0,1,0))</f>
        <v>0</v>
      </c>
      <c r="M71" s="29"/>
      <c r="N71" s="23">
        <f>IF($F$1040=0,0,IF(N$73&gt;0,1,0))</f>
        <v>0</v>
      </c>
      <c r="O71" s="29"/>
      <c r="P71" s="23">
        <f>IF($F$1060=0,0,IF(P$73&gt;0,1,0))</f>
        <v>0</v>
      </c>
      <c r="Q71" s="29"/>
      <c r="R71" s="23">
        <f>IF($F$1080=0,0,IF(R$73&gt;0,1,0))</f>
        <v>0</v>
      </c>
      <c r="S71" s="29"/>
      <c r="T71" s="23">
        <f>IF($F$1100=0,0,IF(T$73&gt;0,1,0))</f>
        <v>0</v>
      </c>
      <c r="U71" s="29"/>
      <c r="V71" s="23">
        <f>IF($F$1120=0,0,IF(V$73&gt;0,1,0))</f>
        <v>0</v>
      </c>
      <c r="W71" s="29"/>
      <c r="X71" s="23">
        <f>IF($F$1140=0,0,IF(X$73&gt;0,1,0))</f>
        <v>0</v>
      </c>
      <c r="Y71" s="29">
        <f>SUM(B11:X11)+SUM(B31:X31)+SUM(B51:X51)+SUM(B71:X71)</f>
        <v>0</v>
      </c>
      <c r="BE71" s="61">
        <v>69</v>
      </c>
    </row>
    <row r="72" spans="1:57" x14ac:dyDescent="0.2">
      <c r="A72" s="24" t="s">
        <v>1676</v>
      </c>
      <c r="B72" s="28">
        <f>IF(B$74&gt;0,(-0.3*B$73),0)</f>
        <v>0</v>
      </c>
      <c r="C72" s="11"/>
      <c r="D72" s="28">
        <f>IF(D$74&gt;0,(-0.3*D$73),0)</f>
        <v>0</v>
      </c>
      <c r="E72" s="11"/>
      <c r="F72" s="28">
        <f>IF(F$74&gt;0,(-0.3*F$73),0)</f>
        <v>0</v>
      </c>
      <c r="G72" s="11"/>
      <c r="H72" s="28">
        <f>IF(H$74&gt;0,(-0.3*H$73),0)</f>
        <v>0</v>
      </c>
      <c r="I72" s="11"/>
      <c r="J72" s="28">
        <f>IF(J$74&gt;0,(-0.3*J$73),0)</f>
        <v>0</v>
      </c>
      <c r="K72" s="11"/>
      <c r="L72" s="28">
        <f>IF(L$74&gt;0,(-0.3*L$73),0)</f>
        <v>0</v>
      </c>
      <c r="M72" s="11"/>
      <c r="N72" s="28">
        <f>IF(N$74&gt;0,(-0.3*N$73),0)</f>
        <v>0</v>
      </c>
      <c r="O72" s="11"/>
      <c r="P72" s="28">
        <f>IF(P$74&gt;0,(-0.3*P$73),0)</f>
        <v>0</v>
      </c>
      <c r="Q72" s="11"/>
      <c r="R72" s="28">
        <f>IF(R$74&gt;0,(-0.3*R$73),0)</f>
        <v>0</v>
      </c>
      <c r="S72" s="11"/>
      <c r="T72" s="28">
        <f>IF(T$74&gt;0,(-0.3*T$73),0)</f>
        <v>0</v>
      </c>
      <c r="U72" s="11"/>
      <c r="V72" s="28">
        <f>IF(V$74&gt;0,(-0.3*V$73),0)</f>
        <v>0</v>
      </c>
      <c r="W72" s="11"/>
      <c r="X72" s="28">
        <f>IF(X$74&gt;0,(-0.3*X$73),0)</f>
        <v>0</v>
      </c>
      <c r="Y72" s="98"/>
      <c r="BE72" s="61">
        <v>70</v>
      </c>
    </row>
    <row r="73" spans="1:57" x14ac:dyDescent="0.2">
      <c r="A73" s="24" t="s">
        <v>1661</v>
      </c>
      <c r="B73" s="101">
        <f>Konfigurator!B73</f>
        <v>0</v>
      </c>
      <c r="C73" s="11"/>
      <c r="D73" s="101">
        <f>Konfigurator!D73</f>
        <v>0</v>
      </c>
      <c r="E73" s="11"/>
      <c r="F73" s="101">
        <f>Konfigurator!F73</f>
        <v>0</v>
      </c>
      <c r="G73" s="11"/>
      <c r="H73" s="101">
        <f>Konfigurator!H73</f>
        <v>0</v>
      </c>
      <c r="I73" s="11"/>
      <c r="J73" s="101">
        <f>Konfigurator!J73</f>
        <v>0</v>
      </c>
      <c r="K73" s="11"/>
      <c r="L73" s="101">
        <f>Konfigurator!L73</f>
        <v>0</v>
      </c>
      <c r="M73" s="11"/>
      <c r="N73" s="101">
        <f>Konfigurator!N73</f>
        <v>0</v>
      </c>
      <c r="O73" s="11"/>
      <c r="P73" s="101">
        <f>Konfigurator!P73</f>
        <v>0</v>
      </c>
      <c r="Q73" s="11"/>
      <c r="R73" s="101">
        <f>Konfigurator!R73</f>
        <v>0</v>
      </c>
      <c r="S73" s="11"/>
      <c r="T73" s="101">
        <f>Konfigurator!T73</f>
        <v>0</v>
      </c>
      <c r="U73" s="11"/>
      <c r="V73" s="101">
        <f>Konfigurator!V73</f>
        <v>0</v>
      </c>
      <c r="W73" s="11"/>
      <c r="X73" s="101">
        <f>Konfigurator!X73</f>
        <v>0</v>
      </c>
      <c r="Y73" s="21"/>
      <c r="BE73" s="61">
        <v>71</v>
      </c>
    </row>
    <row r="74" spans="1:57" x14ac:dyDescent="0.2">
      <c r="A74" s="24" t="s">
        <v>1662</v>
      </c>
      <c r="B74" s="101">
        <f>Konfigurator!B74</f>
        <v>0</v>
      </c>
      <c r="C74" s="11"/>
      <c r="D74" s="101">
        <f>Konfigurator!D74</f>
        <v>0</v>
      </c>
      <c r="E74" s="11"/>
      <c r="F74" s="101">
        <f>Konfigurator!F74</f>
        <v>0</v>
      </c>
      <c r="G74" s="11"/>
      <c r="H74" s="101">
        <f>Konfigurator!H74</f>
        <v>0</v>
      </c>
      <c r="I74" s="11"/>
      <c r="J74" s="101">
        <f>Konfigurator!J74</f>
        <v>0</v>
      </c>
      <c r="K74" s="11"/>
      <c r="L74" s="101">
        <f>Konfigurator!L74</f>
        <v>0</v>
      </c>
      <c r="M74" s="11"/>
      <c r="N74" s="101">
        <f>Konfigurator!N74</f>
        <v>0</v>
      </c>
      <c r="O74" s="11"/>
      <c r="P74" s="101">
        <f>Konfigurator!P74</f>
        <v>0</v>
      </c>
      <c r="Q74" s="11"/>
      <c r="R74" s="101">
        <f>Konfigurator!R74</f>
        <v>0</v>
      </c>
      <c r="S74" s="11"/>
      <c r="T74" s="101">
        <f>Konfigurator!T74</f>
        <v>0</v>
      </c>
      <c r="U74" s="11"/>
      <c r="V74" s="101">
        <f>Konfigurator!V74</f>
        <v>0</v>
      </c>
      <c r="W74" s="11"/>
      <c r="X74" s="101">
        <f>Konfigurator!X74</f>
        <v>0</v>
      </c>
      <c r="Y74" s="21"/>
      <c r="BE74" s="61">
        <v>72</v>
      </c>
    </row>
    <row r="75" spans="1:57" x14ac:dyDescent="0.2">
      <c r="A75" s="24" t="s">
        <v>1663</v>
      </c>
      <c r="B75" s="47" t="str">
        <f>IF($B$73=0,"",IF(ISNA(VLOOKUP($F$920,$F$921:$J$930,2,FALSE)),"",IF($F$920=FALSE,"",VLOOKUP($F$920,$F$921:$J$930,2))))</f>
        <v/>
      </c>
      <c r="C75" s="25"/>
      <c r="D75" s="47" t="str">
        <f>IF($D$73=0,"",IF(ISNA(VLOOKUP($F$940,$F$941:$J$950,2,FALSE)),"",IF($F$940=FALSE,"",VLOOKUP($F$940,$F$941:$J$950,2))))</f>
        <v/>
      </c>
      <c r="E75" s="25"/>
      <c r="F75" s="47" t="str">
        <f>IF($F$73=0,"",IF(ISNA(VLOOKUP($F$960,$F$961:$J$970,2,FALSE)),"",IF($F$960=FALSE,"",VLOOKUP($F$960,$F$961:$J$970,2))))</f>
        <v/>
      </c>
      <c r="G75" s="25"/>
      <c r="H75" s="47" t="str">
        <f>IF($H$73=0,"",IF(ISNA(VLOOKUP($F$980,$F$981:$J$990,2,FALSE)),"",IF($F$980=FALSE,"",VLOOKUP($F$980,$F$981:$J$990,2))))</f>
        <v/>
      </c>
      <c r="I75" s="25"/>
      <c r="J75" s="47" t="str">
        <f>IF($J$73=0,"",IF(ISNA(VLOOKUP($F$1000,$F$1001:$J$1010,2,FALSE)),"",IF($F$1000=FALSE,"",VLOOKUP($F$1000,$F$1001:$J$1010,2))))</f>
        <v/>
      </c>
      <c r="K75" s="25"/>
      <c r="L75" s="47" t="str">
        <f>IF($L$73=0,"",IF(ISNA(VLOOKUP($F$1020,$F$1021:$J$1030,2,FALSE)),"",IF($F$1020=FALSE,"",VLOOKUP($F$1020,$F$1021:$J$1030,2))))</f>
        <v/>
      </c>
      <c r="M75" s="25"/>
      <c r="N75" s="47" t="str">
        <f>IF($N$73=0,"",IF(ISNA(VLOOKUP($F$1040,$F$1041:$J$1050,2,FALSE)),"",IF($F$1040=FALSE,"",VLOOKUP($F$1040,$F$1041:$J$1050,2))))</f>
        <v/>
      </c>
      <c r="O75" s="25"/>
      <c r="P75" s="47" t="str">
        <f>IF($P$73=0,"",IF(ISNA(VLOOKUP($F$1060,$F$1061:$J$1071,2,FALSE)),"",IF($F$1060=FALSE,"",VLOOKUP($F$1060,$F$1061:$J$1071,2))))</f>
        <v/>
      </c>
      <c r="Q75" s="25"/>
      <c r="R75" s="47" t="str">
        <f>IF($R$73=0,"",IF(ISNA(VLOOKUP($F$1080,$F$1081:$J$1090,2,FALSE)),"",IF($F$1080=FALSE,"",VLOOKUP($F$1080,$F$1081:$J$1090,2))))</f>
        <v/>
      </c>
      <c r="S75" s="25"/>
      <c r="T75" s="47" t="str">
        <f>IF($T$73=0,"",IF(ISNA(VLOOKUP($F$1100,$F$1101:$J$1110,2,FALSE)),"",IF($F$1100=FALSE,"",VLOOKUP($F$1100,$F$1101:$J$1110,2))))</f>
        <v/>
      </c>
      <c r="U75" s="25"/>
      <c r="V75" s="47" t="str">
        <f>IF($V$73=0,"",IF(ISNA(VLOOKUP($F$1120,$F$1121:$J$1130,2,FALSE)),"",IF($F$1120=FALSE,"",VLOOKUP($F$1120,$F$1121:$J$1130,2))))</f>
        <v/>
      </c>
      <c r="W75" s="25"/>
      <c r="X75" s="47" t="str">
        <f>IF($X$73=0,"",IF(ISNA(VLOOKUP($F$1140,$F$1141:$J$1150,2,FALSE)),"",IF($F$1140=FALSE,"",VLOOKUP($F$1140,$F$1141:$J$1150,2))))</f>
        <v/>
      </c>
      <c r="Y75" s="25"/>
      <c r="BE75" s="61">
        <v>73</v>
      </c>
    </row>
    <row r="76" spans="1:57" x14ac:dyDescent="0.2">
      <c r="A76" s="24" t="s">
        <v>1664</v>
      </c>
      <c r="B76" s="47" t="str">
        <f>IF($B$73=0,"",IF(ISNA(VLOOKUP($F$920,$F$921:$J$930,3,FALSE)),"",IF($F$920=FALSE,"",VLOOKUP($F$920,$F$921:$J$930,3))))</f>
        <v/>
      </c>
      <c r="C76" s="25"/>
      <c r="D76" s="47" t="str">
        <f>IF($D$73=0,"",IF(ISNA(VLOOKUP($F$940,$F$941:$J$950,3,FALSE)),"",IF($F$940=FALSE,"",VLOOKUP($F$940,$F$941:$J$950,3))))</f>
        <v/>
      </c>
      <c r="E76" s="25"/>
      <c r="F76" s="47" t="str">
        <f>IF($F$73=0,"",IF(ISNA(VLOOKUP($F$960,$F$961:$J$970,3,FALSE)),"",IF($F$960=FALSE,"",VLOOKUP($F$960,$F$961:$J$970,3))))</f>
        <v/>
      </c>
      <c r="G76" s="25"/>
      <c r="H76" s="47" t="str">
        <f>IF($H$73=0,"",IF(ISNA(VLOOKUP($F$980,$F$981:$J$990,3,FALSE)),"",IF($F$980=FALSE,"",VLOOKUP($F$980,$F$981:$J$990,3))))</f>
        <v/>
      </c>
      <c r="I76" s="25"/>
      <c r="J76" s="47" t="str">
        <f>IF($J$73=0,"",IF(ISNA(VLOOKUP($F$1000,$F$1001:$J$1010,3,FALSE)),"",IF($F$1000=FALSE,"",VLOOKUP($F$1000,$F$1001:$J$1010,3))))</f>
        <v/>
      </c>
      <c r="K76" s="25"/>
      <c r="L76" s="47" t="str">
        <f>IF($L$73=0,"",IF(ISNA(VLOOKUP($F$1020,$F$1021:$J$1030,3,FALSE)),"",IF($F$1020=FALSE,"",VLOOKUP($F$1020,$F$1021:$J$1030,3))))</f>
        <v/>
      </c>
      <c r="M76" s="25"/>
      <c r="N76" s="47" t="str">
        <f>IF($N$73=0,"",IF(ISNA(VLOOKUP($F$1040,$F$1041:$J$1050,3,FALSE)),"",IF($F$1040=FALSE,"",VLOOKUP($F$1040,$F$1041:$J$1050,3))))</f>
        <v/>
      </c>
      <c r="O76" s="25"/>
      <c r="P76" s="47" t="str">
        <f>IF($P$73=0,"",IF(ISNA(VLOOKUP($F$1060,$F$1061:$J$1071,3,FALSE)),"",IF($F$1060=FALSE,"",VLOOKUP($F$1060,$F$1061:$J$1071,3))))</f>
        <v/>
      </c>
      <c r="Q76" s="25"/>
      <c r="R76" s="47" t="str">
        <f>IF($R$73=0,"",IF(ISNA(VLOOKUP($F$1080,$F$1081:$J$1090,3,FALSE)),"",IF($F$1080=FALSE,"",VLOOKUP($F$1080,$F$1081:$J$1090,3))))</f>
        <v/>
      </c>
      <c r="S76" s="25"/>
      <c r="T76" s="47" t="str">
        <f>IF($T$73=0,"",IF(ISNA(VLOOKUP($F$1100,$F$1101:$J$1110,3,FALSE)),"",IF($F$1100=FALSE,"",VLOOKUP($F$1100,$F$1101:$J$1110,3))))</f>
        <v/>
      </c>
      <c r="U76" s="25"/>
      <c r="V76" s="47" t="str">
        <f>IF($V$73=0,"",IF(ISNA(VLOOKUP($F$1120,$F$1121:$J$1130,3,FALSE)),"",IF($F$1120=FALSE,"",VLOOKUP($F$1120,$F$1121:$J$1130,3))))</f>
        <v/>
      </c>
      <c r="W76" s="25"/>
      <c r="X76" s="47" t="str">
        <f>IF($X$73=0,"",IF(ISNA(VLOOKUP($F$1140,$F$1141:$J$1150,3,FALSE)),"",IF($F$1140=FALSE,"",VLOOKUP($F$1140,$F$1141:$J$1150,3))))</f>
        <v/>
      </c>
      <c r="Y76" s="25"/>
      <c r="BE76" s="61">
        <v>74</v>
      </c>
    </row>
    <row r="77" spans="1:57" x14ac:dyDescent="0.2">
      <c r="A77" s="24" t="s">
        <v>1665</v>
      </c>
      <c r="B77" s="48" t="str">
        <f>IF($B$73=0,"",IF(ISNA(VLOOKUP($F$920,$F$921:$J$930,4,FALSE)),"",IF($F$920=FALSE,"",VLOOKUP($F$920,$F$921:$J$930,4))))</f>
        <v/>
      </c>
      <c r="C77" s="25"/>
      <c r="D77" s="48" t="str">
        <f>IF($D$73=0,"",IF(ISNA(VLOOKUP($F$940,$F$941:$J$950,4,FALSE)),"",IF($F$940=FALSE,"",VLOOKUP($F$940,$F$941:$J$950,4))))</f>
        <v/>
      </c>
      <c r="E77" s="25"/>
      <c r="F77" s="47" t="str">
        <f>IF($F$73=0,"",IF(ISNA(VLOOKUP($F$960,$F$961:$J$970,4,FALSE)),"",IF($F$960=FALSE,"",VLOOKUP($F$960,$F$961:$J$970,4))))</f>
        <v/>
      </c>
      <c r="G77" s="25"/>
      <c r="H77" s="47" t="str">
        <f>IF($H$73=0,"",IF(ISNA(VLOOKUP($F$980,$F$981:$J$990,4,FALSE)),"",IF($F$980=FALSE,"",VLOOKUP($F$980,$F$981:$J$990,4))))</f>
        <v/>
      </c>
      <c r="I77" s="25"/>
      <c r="J77" s="47" t="str">
        <f>IF($J$73=0,"",IF(ISNA(VLOOKUP($F$1000,$F$1001:$J$1010,4,FALSE)),"",IF($F$1000=FALSE,"",VLOOKUP($F$1000,$F$1001:$J$1010,4))))</f>
        <v/>
      </c>
      <c r="K77" s="25"/>
      <c r="L77" s="47" t="str">
        <f>IF($L$73=0,"",IF(ISNA(VLOOKUP($F$1020,$F$1021:$J$1030,42,FALSE)),"",IF($F$1020=FALSE,"",VLOOKUP($F$1020,$F$1021:$J$1030,4))))</f>
        <v/>
      </c>
      <c r="M77" s="25"/>
      <c r="N77" s="47" t="str">
        <f>IF($N$73=0,"",IF(ISNA(VLOOKUP($F$1040,$F$1041:$J$1050,4,FALSE)),"",IF($F$1040=FALSE,"",VLOOKUP($F$1040,$F$1041:$J$1050,4))))</f>
        <v/>
      </c>
      <c r="O77" s="25"/>
      <c r="P77" s="47" t="str">
        <f>IF($P$73=0,"",IF(ISNA(VLOOKUP($F$1060,$F$1061:$J$1071,4,FALSE)),"",IF($F$1060=FALSE,"",VLOOKUP($F$1060,$F$1061:$J$1071,4))))</f>
        <v/>
      </c>
      <c r="Q77" s="25"/>
      <c r="R77" s="47" t="str">
        <f>IF($R$73=0,"",IF(ISNA(VLOOKUP($F$1080,$F$1081:$J$1090,4,FALSE)),"",IF($F$1080=FALSE,"",VLOOKUP($F$1080,$F$1081:$J$1090,4))))</f>
        <v/>
      </c>
      <c r="S77" s="25"/>
      <c r="T77" s="47" t="str">
        <f>IF($T$73=0,"",IF(ISNA(VLOOKUP($F$1100,$F$1101:$J$1110,4,FALSE)),"",IF($F$1100=FALSE,"",VLOOKUP($F$1100,$F$1101:$J$1110,4))))</f>
        <v/>
      </c>
      <c r="U77" s="25"/>
      <c r="V77" s="47" t="str">
        <f>IF($V$73=0,"",IF(ISNA(VLOOKUP($F$1120,$F$1121:$J$1130,4,FALSE)),"",IF($F$1120=FALSE,"",VLOOKUP($F$1120,$F$1121:$J$1130,4))))</f>
        <v/>
      </c>
      <c r="W77" s="25"/>
      <c r="X77" s="47" t="str">
        <f>IF($X$73=0,"",IF(ISNA(VLOOKUP($F$1140,$F$1141:$J$1150,4,FALSE)),"",IF($F$1140=FALSE,"",VLOOKUP($F$1140,$F$1141:$J$1150,4))))</f>
        <v/>
      </c>
      <c r="Y77" s="25"/>
      <c r="BE77" s="61">
        <v>75</v>
      </c>
    </row>
    <row r="78" spans="1:57" x14ac:dyDescent="0.2">
      <c r="A78" s="24" t="s">
        <v>1666</v>
      </c>
      <c r="B78" s="47" t="str">
        <f>IF(OR($B$82="N",$B$74=0),"",IF($F$920=FALSE,"",IF($F$920=0,"",$G$931)))</f>
        <v/>
      </c>
      <c r="C78" s="25"/>
      <c r="D78" s="47" t="str">
        <f>IF(OR($D$82="N",$D$74=0),"",IF($F$940=FALSE,"",IF($F$940=0,"",$G$951)))</f>
        <v/>
      </c>
      <c r="E78" s="25"/>
      <c r="F78" s="47" t="str">
        <f>IF(OR($F$82="N",$F$74=0),"",IF($F$960=FALSE,"",IF($F$960=0,"",$G$971)))</f>
        <v/>
      </c>
      <c r="G78" s="25"/>
      <c r="H78" s="47" t="str">
        <f>IF(OR($H$82="N",$H$74=0),"",IF($F$980=FALSE,"",IF($F$980=0,"",$G$991)))</f>
        <v/>
      </c>
      <c r="I78" s="25"/>
      <c r="J78" s="47" t="str">
        <f>IF(OR($J$82="N",$J$74=0),"",IF($F$1000=FALSE,"",IF($F$1000=0,"",$G$1011)))</f>
        <v/>
      </c>
      <c r="K78" s="25"/>
      <c r="L78" s="47" t="str">
        <f>IF(OR($L$82="N",$L$74=0),"",IF($F$1020=FALSE,"",IF($F$1020=0,"",$G$1031)))</f>
        <v/>
      </c>
      <c r="M78" s="25"/>
      <c r="N78" s="47" t="str">
        <f>IF(OR($N$82="N",$N$74=0),"",IF($F$1040=FALSE,"",IF($F$1040=0,"",$G$1051)))</f>
        <v/>
      </c>
      <c r="O78" s="25"/>
      <c r="P78" s="47" t="str">
        <f>IF(OR($P$82="N",$P$74=0),"",IF($F$1060=FALSE,"",IF($F$1060=0,"",$G$1071)))</f>
        <v/>
      </c>
      <c r="Q78" s="25"/>
      <c r="R78" s="47" t="str">
        <f>IF(OR($R$82="N",$R$74=0),"",IF($F$1080=FALSE,"",IF($F$1080=0,"",$G$1091)))</f>
        <v/>
      </c>
      <c r="S78" s="25"/>
      <c r="T78" s="47" t="str">
        <f>IF(OR($T$82="N",$T$74=0),"",IF($F$1100=FALSE,"",IF($F$1100=0,"",$G$1111)))</f>
        <v/>
      </c>
      <c r="U78" s="25"/>
      <c r="V78" s="47" t="str">
        <f>IF(OR($V$82="N",$V$74=0),"",IF($F$1120=FALSE,"",IF($F$1120=0,"",$G$1131)))</f>
        <v/>
      </c>
      <c r="W78" s="25"/>
      <c r="X78" s="47" t="str">
        <f>IF(OR($X$82="N",$X$74=0),"",IF($F$1140=FALSE,"",IF($F$1140=0,"",$G$1151)))</f>
        <v/>
      </c>
      <c r="Y78" s="25"/>
      <c r="BE78" s="61">
        <v>76</v>
      </c>
    </row>
    <row r="79" spans="1:57" ht="13.5" thickBot="1" x14ac:dyDescent="0.25">
      <c r="A79" s="22" t="s">
        <v>1667</v>
      </c>
      <c r="B79" s="47" t="str">
        <f>IF(OR($B$82="N",$B$74=0),"",IF($F$920=FALSE,"",IF($F$920=0,"",$I$931)))</f>
        <v/>
      </c>
      <c r="C79" s="25"/>
      <c r="D79" s="47" t="str">
        <f>IF(OR($D$82="N",$D$74=0),"",IF($F$940=FALSE,"",IF($F$940=0,"",$I$951)))</f>
        <v/>
      </c>
      <c r="E79" s="25"/>
      <c r="F79" s="47" t="str">
        <f>IF(OR($F$82="N",$F$74=0),"",IF($F$960=FALSE,"",IF($F$960=0,"",$I$971)))</f>
        <v/>
      </c>
      <c r="G79" s="25"/>
      <c r="H79" s="47" t="str">
        <f>IF(OR($H$82="N",$H$74=0),"",IF($F$980=FALSE,"",IF($F$980=0,"",$I$991)))</f>
        <v/>
      </c>
      <c r="I79" s="25"/>
      <c r="J79" s="47" t="str">
        <f>IF(OR($J$82="N",$J$74=0),"",IF($F$1000=FALSE,"",IF($F$1000=0,"",$I$1011)))</f>
        <v/>
      </c>
      <c r="K79" s="25"/>
      <c r="L79" s="47" t="str">
        <f>IF(OR($L$82="N",$L$74=0),"",IF($F$1020=FALSE,"",IF($F$1020=0,"",$I$1031)))</f>
        <v/>
      </c>
      <c r="M79" s="25"/>
      <c r="N79" s="47" t="str">
        <f>IF(OR($N$82="N",$N$74=0),"",IF($F$1040=FALSE,"",IF($F$1040=0,"",$I$1051)))</f>
        <v/>
      </c>
      <c r="O79" s="25"/>
      <c r="P79" s="47" t="str">
        <f>IF(OR($P$82="N",$P$74=0),"",IF($F$1060=FALSE,"",IF($F$1060=0,"",$I$1071)))</f>
        <v/>
      </c>
      <c r="Q79" s="25"/>
      <c r="R79" s="47" t="str">
        <f>IF(OR($R$82="N",$R$74=0),"",IF($F$1080=FALSE,"",IF($F$1080=0,"",$I$1091)))</f>
        <v/>
      </c>
      <c r="S79" s="25"/>
      <c r="T79" s="47" t="str">
        <f>IF(OR($T$82="N",$T$74=0),"",IF($F$1100=FALSE,"",IF($F$1100=0,"",$I$1111)))</f>
        <v/>
      </c>
      <c r="U79" s="25"/>
      <c r="V79" s="47" t="str">
        <f>IF(OR($V$82="N",$V$74=0),"",IF($F$1120=FALSE,"",IF($F$1120=0,"",$I$1131)))</f>
        <v/>
      </c>
      <c r="W79" s="25"/>
      <c r="X79" s="47" t="str">
        <f>IF(OR($X$82="N",$X$74=0),"",IF($F$1140=FALSE,"",IF($F$1140=0,"",$I$1151)))</f>
        <v/>
      </c>
      <c r="Y79" s="25"/>
      <c r="BE79" s="61">
        <v>77</v>
      </c>
    </row>
    <row r="80" spans="1:57" ht="13.5" thickBot="1" x14ac:dyDescent="0.25">
      <c r="A80" s="24" t="s">
        <v>1668</v>
      </c>
      <c r="B80" s="50" t="str">
        <f>IF(OR($B$82="N",$B$74=0,$G$933=""),"",IF($F$920=FALSE,"",IF($F$920=0,"",$G$933)))</f>
        <v/>
      </c>
      <c r="C80" s="25"/>
      <c r="D80" s="50" t="str">
        <f>IF(OR($D$82="N",$D$74=0,$G$953=""),"",IF($F$940=FALSE,"",IF($F$940=0,"",$G$953)))</f>
        <v/>
      </c>
      <c r="E80" s="25"/>
      <c r="F80" s="50" t="str">
        <f>IF(OR($F$82="N",$F$74=0,$G$733=""),"",IF($F$960=FALSE,"",IF($F$960=0,"",$G$973)))</f>
        <v/>
      </c>
      <c r="G80" s="25"/>
      <c r="H80" s="50" t="str">
        <f>IF(OR($H$82="N",$H$74=0,$G$993=""),"",IF($F$980=FALSE,"",IF($F$980=0,"",$G$993)))</f>
        <v/>
      </c>
      <c r="I80" s="25"/>
      <c r="J80" s="50" t="str">
        <f>IF(OR($J$82="N",$J$74=0,$G$1013=""),"",IF($F$1000=FALSE,"",IF($F$1000=0,"",$G$1013)))</f>
        <v/>
      </c>
      <c r="K80" s="25"/>
      <c r="L80" s="50" t="str">
        <f>IF(OR($L$82="N",$L$74=0,$G$1033=""),"",IF($F$1020=FALSE,"",IF($F$1020=0,"",$G$1033)))</f>
        <v/>
      </c>
      <c r="M80" s="25"/>
      <c r="N80" s="50" t="str">
        <f>IF(OR($N$82="N",$N$74=0,$G$1053=""),"",IF($F$1040=FALSE,"",IF($F$1040=0,"",$G$1053)))</f>
        <v/>
      </c>
      <c r="O80" s="25"/>
      <c r="P80" s="50" t="str">
        <f>IF(OR($P$82="N",$P$74=0,$G$1073=""),"",IF($F$1060=FALSE,"",IF($F$1060=0,"",$G$1073)))</f>
        <v/>
      </c>
      <c r="Q80" s="25"/>
      <c r="R80" s="50" t="str">
        <f>IF(OR($R$82="N",$R$74=0,$G$1093=""),"",IF($F$1080=FALSE,"",IF($F$1080=0,"",$G$1093)))</f>
        <v/>
      </c>
      <c r="S80" s="25"/>
      <c r="T80" s="50" t="str">
        <f>IF(OR($T$82="N",$T$74=0,$G$1113=""),"",IF($F$1100=FALSE,"",IF($F$1100=0,"",$G$1113)))</f>
        <v/>
      </c>
      <c r="U80" s="25"/>
      <c r="V80" s="50" t="str">
        <f>IF(OR($V$82="N",$V$74=0,$G$1133=""),"",IF($F$1120=FALSE,"",IF($F$1120=0,"",$G$1133)))</f>
        <v/>
      </c>
      <c r="W80" s="25"/>
      <c r="X80" s="50" t="str">
        <f>IF(OR($X$82="N",$X$74=0,$G$1153=""),"",IF($F$1140=FALSE,"",IF($F$1140=0,"",$G$1153)))</f>
        <v/>
      </c>
      <c r="Y80" s="25"/>
      <c r="BE80" s="61">
        <v>78</v>
      </c>
    </row>
    <row r="81" spans="1:57" ht="13.5" thickBot="1" x14ac:dyDescent="0.25">
      <c r="A81" s="22" t="s">
        <v>1669</v>
      </c>
      <c r="B81" s="50" t="str">
        <f>IF(OR($B$82="N",$B$74=0,$G$933=""),"",IF($F$920=FALSE,"",IF($F$920=0,"",$I$933)))</f>
        <v/>
      </c>
      <c r="C81" s="25"/>
      <c r="D81" s="50" t="str">
        <f>IF(OR($D$82="N",$D$74=0,$G$953=""),"",IF($F$940=FALSE,"",IF($F$940=0,"",$I$953)))</f>
        <v/>
      </c>
      <c r="E81" s="25"/>
      <c r="F81" s="50" t="str">
        <f>IF(OR($F$82="N",$F$74=0,$G$733=""),"",IF($F$960=FALSE,"",IF($F$960=0,"",$I$973)))</f>
        <v/>
      </c>
      <c r="G81" s="25"/>
      <c r="H81" s="50" t="str">
        <f>IF(OR($H$82="N",$H$74=0,$G$993=""),"",IF($F$980=FALSE,"",IF($F$980=0,"",$I$993)))</f>
        <v/>
      </c>
      <c r="I81" s="25"/>
      <c r="J81" s="50" t="str">
        <f>IF(OR($J$82="N",$J$74=0,$G$1013=""),"",IF($F$1000=FALSE,"",IF($F$1000=0,"",$I$1013)))</f>
        <v/>
      </c>
      <c r="K81" s="25"/>
      <c r="L81" s="50" t="str">
        <f>IF(OR($L$82="N",$L$74=0,$G$1033=""),"",IF($F$1020=FALSE,"",IF($F$1020=0,"",$I$1033)))</f>
        <v/>
      </c>
      <c r="M81" s="25"/>
      <c r="N81" s="50" t="str">
        <f>IF(OR($N$82="N",$N$74=0,$G$1053=""),"",IF($F$1040=FALSE,"",IF($F$1040=0,"",$I$1053)))</f>
        <v/>
      </c>
      <c r="O81" s="25"/>
      <c r="P81" s="50" t="str">
        <f>IF(OR($P$82="N",$P$74=0,$G$1073=""),"",IF($F$1060=FALSE,"",IF($F$1060=0,"",$I$1073)))</f>
        <v/>
      </c>
      <c r="Q81" s="25"/>
      <c r="R81" s="50" t="str">
        <f>IF(OR($R$82="N",$R$74=0,$G$1093=""),"",IF($F$1080=FALSE,"",IF($F$1080=0,"",$I$1093)))</f>
        <v/>
      </c>
      <c r="S81" s="25"/>
      <c r="T81" s="50" t="str">
        <f>IF(OR($T$82="N",$T$74=0,$G$1113=""),"",IF($F$1100=FALSE,"",IF($F$1100=0,"",$I$1113)))</f>
        <v/>
      </c>
      <c r="U81" s="25"/>
      <c r="V81" s="50" t="str">
        <f>IF(OR($V$82="N",$V$74=0,$G$1133=""),"",IF($F$1120=FALSE,"",IF($F$1120=0,"",$I$1133)))</f>
        <v/>
      </c>
      <c r="W81" s="25"/>
      <c r="X81" s="50" t="str">
        <f>IF(OR($X$82="N",$X$74=0,$G$1153=""),"",IF($F$1140=FALSE,"",IF($F$1140=0,"",$I$1153)))</f>
        <v/>
      </c>
      <c r="Y81" s="25"/>
      <c r="BE81" s="61">
        <v>79</v>
      </c>
    </row>
    <row r="82" spans="1:57" x14ac:dyDescent="0.2">
      <c r="A82" s="24" t="s">
        <v>145</v>
      </c>
      <c r="B82" s="109" t="str">
        <f>IF(ISNA(VLOOKUP($F$920,$F$921:$J$930,5,FALSE)),"",IF($F$920=FALSE,"",VLOOKUP($F$920,$F$921:$J$930,5)))</f>
        <v/>
      </c>
      <c r="C82" s="25"/>
      <c r="D82" s="109" t="str">
        <f>IF(ISNA(VLOOKUP($F$940,$F$941:$J$950,5,FALSE)),"",IF($F$940=FALSE,"",VLOOKUP($F$940,$F$941:$J$950,5)))</f>
        <v/>
      </c>
      <c r="E82" s="25"/>
      <c r="F82" s="109" t="str">
        <f>IF(ISNA(VLOOKUP($F$960,$F$961:$J$970,5,FALSE)),"",IF($F$960=FALSE,"",VLOOKUP($F$960,$F$961:$J$970,5)))</f>
        <v/>
      </c>
      <c r="G82" s="25"/>
      <c r="H82" s="109" t="str">
        <f>IF(ISNA(VLOOKUP($F$980,$F$981:$J$990,5,FALSE)),"",IF($F$980=FALSE,"",VLOOKUP($F$980,$F$981:$J$990,5)))</f>
        <v/>
      </c>
      <c r="I82" s="25"/>
      <c r="J82" s="109" t="str">
        <f>IF(ISNA(VLOOKUP($F$1000,$F$1001:$J$1010,5,FALSE)),"",IF($F$1000=FALSE,"",VLOOKUP($F$1000,$F$1001:$J$1010,5)))</f>
        <v/>
      </c>
      <c r="K82" s="25"/>
      <c r="L82" s="109" t="str">
        <f>IF(ISNA(VLOOKUP($F$1020,$F$1021:$J$1030,5,FALSE)),"",IF($F$1020=FALSE,"",VLOOKUP($F$1020,$F$1021:$J$1030,5)))</f>
        <v/>
      </c>
      <c r="M82" s="25"/>
      <c r="N82" s="109" t="str">
        <f>IF(ISNA(VLOOKUP($F$1040,$F$1041:$J$1050,5,FALSE)),"",IF($F$1040=FALSE,"",VLOOKUP($F$1040,$F$1041:$J$1050,5)))</f>
        <v/>
      </c>
      <c r="O82" s="25"/>
      <c r="P82" s="109" t="str">
        <f>IF(ISNA(VLOOKUP($F$1060,$F$1061:$J$1070,5,FALSE)),"",IF($F$1060=FALSE,"",VLOOKUP($F$1060,$F$1061:$J$1070,5)))</f>
        <v/>
      </c>
      <c r="Q82" s="25"/>
      <c r="R82" s="109" t="str">
        <f>IF(ISNA(VLOOKUP($F$1080,$F$1081:$J$1090,5,FALSE)),"",IF($F$1080=FALSE,"",VLOOKUP($F$1080,$F$1081:$J$1090,5)))</f>
        <v/>
      </c>
      <c r="S82" s="25"/>
      <c r="T82" s="109" t="str">
        <f>IF(ISNA(VLOOKUP($F$1100,$F$1101:$J$1110,5,FALSE)),"",IF($F$1100=FALSE,"",VLOOKUP($F$1100,$F$1101:$J$1110,5)))</f>
        <v/>
      </c>
      <c r="U82" s="25"/>
      <c r="V82" s="109" t="str">
        <f>IF(ISNA(VLOOKUP($F$1120,$F$1121:$J$1130,5,FALSE)),"",IF($F$1120=FALSE,"",VLOOKUP($F$1120,$F$1121:$J$1130,5)))</f>
        <v/>
      </c>
      <c r="W82" s="25"/>
      <c r="X82" s="109" t="str">
        <f>IF(ISNA(VLOOKUP($F$1140,$F$1141:$J$1150,5,FALSE)),"",IF($F$1140=FALSE,"",VLOOKUP($F$1140,$F$1141:$J$1150,5)))</f>
        <v/>
      </c>
      <c r="Y82" s="25"/>
      <c r="BE82" s="61">
        <v>80</v>
      </c>
    </row>
    <row r="83" spans="1:57" ht="13.5" thickBot="1" x14ac:dyDescent="0.25">
      <c r="A83" s="24" t="s">
        <v>1679</v>
      </c>
      <c r="B83" s="29">
        <f>IF(B82="N",0,(B74*B73)+B72)</f>
        <v>0</v>
      </c>
      <c r="C83" s="21"/>
      <c r="D83" s="29">
        <f>IF(D82="N",0,(D74*D73)+D72)</f>
        <v>0</v>
      </c>
      <c r="E83" s="108"/>
      <c r="F83" s="29">
        <f>IF(F82="N",0,(F74*F73)+F72)</f>
        <v>0</v>
      </c>
      <c r="G83" s="101"/>
      <c r="H83" s="29">
        <f>IF(H82="N",0,(H74*H73)+H72)</f>
        <v>0</v>
      </c>
      <c r="I83" s="101"/>
      <c r="J83" s="29">
        <f>IF(J82="N",0,(J74*J73)+J72)</f>
        <v>0</v>
      </c>
      <c r="K83" s="101"/>
      <c r="L83" s="29">
        <f>IF(L82="N",0,(L74*L73)+L72)</f>
        <v>0</v>
      </c>
      <c r="M83" s="101"/>
      <c r="N83" s="29">
        <f>IF(N82="N",0,(N74*N73)+N72)</f>
        <v>0</v>
      </c>
      <c r="O83" s="101"/>
      <c r="P83" s="29">
        <f>IF(P82="N",0,(P74*P73)+P72)</f>
        <v>0</v>
      </c>
      <c r="Q83" s="101"/>
      <c r="R83" s="29">
        <f>IF(R82="N",0,(R74*R73)+R72)</f>
        <v>0</v>
      </c>
      <c r="S83" s="101"/>
      <c r="T83" s="29">
        <f>IF(T82="N",0,(T74*T73)+T72)</f>
        <v>0</v>
      </c>
      <c r="U83" s="101"/>
      <c r="V83" s="29">
        <f>IF(V82="N",0,(V74*V73)+V72)</f>
        <v>0</v>
      </c>
      <c r="W83" s="101"/>
      <c r="X83" s="29">
        <f>IF(X82="N",0,(X74*X73)+X72)</f>
        <v>0</v>
      </c>
      <c r="Y83" s="11"/>
      <c r="BE83" s="61">
        <v>81</v>
      </c>
    </row>
    <row r="84" spans="1:57" ht="13.5" thickBot="1" x14ac:dyDescent="0.25">
      <c r="A84" s="24" t="s">
        <v>1610</v>
      </c>
      <c r="B84" s="29" t="str">
        <f>IF(B$73=0,"",B$73*B$76)</f>
        <v/>
      </c>
      <c r="C84" s="21"/>
      <c r="D84" s="29" t="str">
        <f>IF(D$73=0,"",D$73*D$76)</f>
        <v/>
      </c>
      <c r="E84" s="108"/>
      <c r="F84" s="29" t="str">
        <f>IF(F$73=0,"",F$73*F$76)</f>
        <v/>
      </c>
      <c r="G84" s="101"/>
      <c r="H84" s="29" t="str">
        <f>IF(H$73=0,"",H$73*H$76)</f>
        <v/>
      </c>
      <c r="I84" s="101"/>
      <c r="J84" s="29" t="str">
        <f>IF(J$73=0,"",J$73*J$76)</f>
        <v/>
      </c>
      <c r="K84" s="101"/>
      <c r="L84" s="29" t="str">
        <f>IF(L$73=0,"",L$73*L$76)</f>
        <v/>
      </c>
      <c r="M84" s="101"/>
      <c r="N84" s="29" t="str">
        <f>IF(N$73=0,"",N$73*N$76)</f>
        <v/>
      </c>
      <c r="O84" s="101"/>
      <c r="P84" s="29" t="str">
        <f>IF(P$73=0,"",P$73*P$76)</f>
        <v/>
      </c>
      <c r="Q84" s="101"/>
      <c r="R84" s="29" t="str">
        <f>IF(R$73=0,"",R$73*R$76)</f>
        <v/>
      </c>
      <c r="S84" s="101"/>
      <c r="T84" s="29" t="str">
        <f>IF(T$73=0,"",T$73*T$76)</f>
        <v/>
      </c>
      <c r="U84" s="101"/>
      <c r="V84" s="29" t="str">
        <f>IF(V$73=0,"",V$73*V$76)</f>
        <v/>
      </c>
      <c r="W84" s="101"/>
      <c r="X84" s="29" t="str">
        <f>IF(X$73=0,"",X$73*X$76)</f>
        <v/>
      </c>
      <c r="Y84" s="11"/>
      <c r="BE84" s="61">
        <v>82</v>
      </c>
    </row>
    <row r="85" spans="1:57" ht="15" x14ac:dyDescent="0.2">
      <c r="A85" s="97" t="s">
        <v>1660</v>
      </c>
      <c r="B85" s="36">
        <v>920</v>
      </c>
      <c r="C85" s="11"/>
      <c r="D85" s="36">
        <v>940</v>
      </c>
      <c r="E85" s="11"/>
      <c r="F85" s="36">
        <v>960</v>
      </c>
      <c r="G85" s="11"/>
      <c r="H85" s="36">
        <v>980</v>
      </c>
      <c r="I85" s="11"/>
      <c r="J85" s="36">
        <v>1000</v>
      </c>
      <c r="K85" s="11"/>
      <c r="L85" s="36">
        <v>1020</v>
      </c>
      <c r="M85" s="11"/>
      <c r="N85" s="36">
        <v>1040</v>
      </c>
      <c r="O85" s="11"/>
      <c r="P85" s="36">
        <v>1060</v>
      </c>
      <c r="Q85" s="11"/>
      <c r="R85" s="36">
        <v>1080</v>
      </c>
      <c r="S85" s="11"/>
      <c r="T85" s="36">
        <v>1100</v>
      </c>
      <c r="U85" s="11"/>
      <c r="V85" s="36">
        <v>1120</v>
      </c>
      <c r="W85" s="11"/>
      <c r="X85" s="36">
        <v>1140</v>
      </c>
      <c r="Y85" s="11"/>
      <c r="BE85" s="61">
        <v>83</v>
      </c>
    </row>
    <row r="86" spans="1:57" ht="15" x14ac:dyDescent="0.2">
      <c r="A86" s="97" t="s">
        <v>1892</v>
      </c>
      <c r="B86" s="131" t="s">
        <v>1658</v>
      </c>
      <c r="C86" s="24"/>
      <c r="D86" s="134" t="s">
        <v>1658</v>
      </c>
      <c r="E86" s="24"/>
      <c r="F86" s="134" t="s">
        <v>1658</v>
      </c>
      <c r="G86" s="24"/>
      <c r="H86" s="134" t="s">
        <v>1658</v>
      </c>
      <c r="I86" s="24"/>
      <c r="J86" s="134" t="s">
        <v>1658</v>
      </c>
      <c r="K86" s="24"/>
      <c r="L86" s="134" t="s">
        <v>1658</v>
      </c>
      <c r="M86" s="132"/>
      <c r="N86" s="135" t="s">
        <v>1658</v>
      </c>
      <c r="O86" s="133"/>
      <c r="P86" s="135" t="s">
        <v>1658</v>
      </c>
      <c r="Q86" s="133"/>
      <c r="R86" s="135" t="s">
        <v>1658</v>
      </c>
      <c r="S86" s="133"/>
      <c r="T86" s="135" t="s">
        <v>1658</v>
      </c>
      <c r="U86" s="133"/>
      <c r="V86" s="135" t="s">
        <v>1658</v>
      </c>
      <c r="W86" s="133"/>
      <c r="X86" s="135" t="s">
        <v>1658</v>
      </c>
      <c r="Y86" s="21"/>
      <c r="BE86" s="61">
        <v>84</v>
      </c>
    </row>
    <row r="87" spans="1:57" x14ac:dyDescent="0.2">
      <c r="BE87" s="61">
        <v>85</v>
      </c>
    </row>
    <row r="88" spans="1:57" x14ac:dyDescent="0.2">
      <c r="BE88" s="61">
        <v>86</v>
      </c>
    </row>
    <row r="89" spans="1:57" ht="13.5" thickBot="1" x14ac:dyDescent="0.25">
      <c r="A89" s="121" t="s">
        <v>264</v>
      </c>
      <c r="B89" s="125" t="str">
        <f>$A1160</f>
        <v>Taster rot</v>
      </c>
      <c r="C89" s="125"/>
      <c r="D89" s="125" t="str">
        <f>$A1180</f>
        <v>Taster grün</v>
      </c>
      <c r="E89" s="125"/>
      <c r="F89" s="125" t="str">
        <f>$A1200</f>
        <v>Schalter rot</v>
      </c>
      <c r="G89" s="125"/>
      <c r="H89" s="125" t="str">
        <f>$A1220</f>
        <v>Schalter grün</v>
      </c>
      <c r="I89" s="125"/>
      <c r="J89" s="125" t="str">
        <f>$A1240</f>
        <v>Taster Chrom</v>
      </c>
      <c r="K89" s="125"/>
      <c r="L89" s="125" t="str">
        <f>$A1260</f>
        <v>Taster Chr. LED</v>
      </c>
      <c r="M89" s="125"/>
      <c r="N89" s="125" t="str">
        <f>$A1280</f>
        <v>Taster 18x18</v>
      </c>
      <c r="O89" s="125"/>
      <c r="P89" s="125" t="str">
        <f>$A1300</f>
        <v>Taster 24x18</v>
      </c>
      <c r="Q89" s="125"/>
      <c r="R89" s="125" t="str">
        <f>$A1320</f>
        <v>Frei 1320</v>
      </c>
      <c r="S89" s="125"/>
      <c r="T89" s="125" t="str">
        <f>$A1340</f>
        <v>Frei 1340</v>
      </c>
      <c r="U89" s="125"/>
      <c r="V89" s="125" t="str">
        <f>$A1360</f>
        <v>Frei 1360</v>
      </c>
      <c r="W89" s="125"/>
      <c r="X89" s="125" t="str">
        <f>$A1380</f>
        <v>Frei 1380</v>
      </c>
      <c r="Y89" s="125"/>
      <c r="BE89" s="61">
        <v>87</v>
      </c>
    </row>
    <row r="90" spans="1:57" ht="13.5" thickBot="1" x14ac:dyDescent="0.25">
      <c r="A90" s="24" t="s">
        <v>1678</v>
      </c>
      <c r="B90" s="23" t="str">
        <f>IF(B$91&lt;1,"",SUM($B$11:$X$11)+SUM($B$31:$X$31)+SUM($B$51:$X$51)+SUM($B$71:$X$71)+SUM($B$91))</f>
        <v/>
      </c>
      <c r="C90" s="28"/>
      <c r="D90" s="23" t="str">
        <f>IF(D$91&lt;1,"",SUM($B$11:$X$11)+SUM($B$31:$X$31)+SUM($B$51:$X$51)+SUM($B$71:$X$71)+SUM($B$91:D$91))</f>
        <v/>
      </c>
      <c r="E90" s="28"/>
      <c r="F90" s="23" t="str">
        <f>IF(F$91&lt;1,"",SUM($B$11:$X$11)+SUM($B$31:$X$31)+SUM($B$51:$X$51)+SUM($B$71:$X$71)+SUM($B$91:F$91))</f>
        <v/>
      </c>
      <c r="G90" s="28"/>
      <c r="H90" s="23" t="str">
        <f>IF(H$91&lt;1,"",SUM($B$11:$X$11)+SUM($B$31:$X$31)+SUM($B$51:$X$51)+SUM($B$71:$X$71)+SUM($B$91:H$91))</f>
        <v/>
      </c>
      <c r="I90" s="28"/>
      <c r="J90" s="23" t="str">
        <f>IF(J$91&lt;1,"",SUM($B$11:$X$11)+SUM($B$31:$X$31)+SUM($B$51:$X$51)+SUM($B$71:$X$71)+SUM($B$91:J$91))</f>
        <v/>
      </c>
      <c r="K90" s="28"/>
      <c r="L90" s="23" t="str">
        <f>IF(L$91&lt;1,"",SUM($B$11:$X$11)+SUM($B$31:$X$31)+SUM($B$51:$X$51)+SUM($B$71:$X$71)+SUM($B$91:L$91))</f>
        <v/>
      </c>
      <c r="M90" s="28"/>
      <c r="N90" s="23" t="str">
        <f>IF(N$91&lt;1,"",SUM($B$11:$X$11)+SUM($B$31:$X$31)+SUM($B$51:$X$51)+SUM($B$71:$X$71)+SUM($B$91:N$91))</f>
        <v/>
      </c>
      <c r="O90" s="28"/>
      <c r="P90" s="23" t="str">
        <f>IF(P$91&lt;1,"",SUM($B$11:$X$11)+SUM($B$31:$X$31)+SUM($B$51:$X$51)+SUM($B$71:$X$71)+SUM($B$91:P$91))</f>
        <v/>
      </c>
      <c r="Q90" s="28"/>
      <c r="R90" s="23" t="str">
        <f>IF(R$91&lt;1,"",SUM($B$11:$X$11)+SUM($B$31:$X$31)+SUM($B$51:$X$51)+SUM($B$71:$X$71)+SUM($B$91:R$91))</f>
        <v/>
      </c>
      <c r="S90" s="28"/>
      <c r="T90" s="23" t="str">
        <f>IF(T$91&lt;1,"",SUM($B$11:$X$11)+SUM($B$31:$X$31)+SUM($B$51:$X$51)+SUM($B$71:$X$71)+SUM($B$91:T$91))</f>
        <v/>
      </c>
      <c r="U90" s="28"/>
      <c r="V90" s="23" t="str">
        <f>IF(V$91&lt;1,"",SUM($B$11:$X$11)+SUM($B$31:$X$31)+SUM($B$51:$X$51)+SUM($B$71:$X$71)+SUM($B$91:V$91))</f>
        <v/>
      </c>
      <c r="W90" s="28"/>
      <c r="X90" s="23" t="str">
        <f>IF(X$91&lt;1,"",SUM($B$11:$X$11)+SUM($B$31:$X$31)+SUM($B$51:$X$51)+SUM($B$71:$X$71)+SUM($B$91:X$91))</f>
        <v/>
      </c>
      <c r="Y90" s="28"/>
      <c r="BE90" s="61">
        <v>88</v>
      </c>
    </row>
    <row r="91" spans="1:57" ht="13.5" thickBot="1" x14ac:dyDescent="0.25">
      <c r="A91" s="24" t="s">
        <v>1677</v>
      </c>
      <c r="B91" s="23">
        <f>IF($F$1160=0,0,IF(B$93&gt;0,1,0))</f>
        <v>0</v>
      </c>
      <c r="C91" s="29"/>
      <c r="D91" s="23">
        <f>IF($F$1180=0,0,IF(D$93&gt;0,1,0))</f>
        <v>0</v>
      </c>
      <c r="E91" s="29"/>
      <c r="F91" s="23">
        <f>IF($F$1200=0,0,IF(F$93&gt;0,1,0))</f>
        <v>0</v>
      </c>
      <c r="G91" s="29"/>
      <c r="H91" s="23">
        <f>IF($F$1220=0,0,IF(H$93&gt;0,1,0))</f>
        <v>0</v>
      </c>
      <c r="I91" s="29"/>
      <c r="J91" s="23">
        <f>IF($F$1240=0,0,IF(J$93&gt;0,1,0))</f>
        <v>0</v>
      </c>
      <c r="K91" s="29"/>
      <c r="L91" s="23">
        <f>IF($F$1260=0,0,IF(L$93&gt;0,1,0))</f>
        <v>0</v>
      </c>
      <c r="M91" s="29"/>
      <c r="N91" s="23">
        <f>IF($F$1280=0,0,IF(N$93&gt;0,1,0))</f>
        <v>0</v>
      </c>
      <c r="O91" s="29"/>
      <c r="P91" s="23">
        <f>IF($F$1300=0,0,IF(P$93&gt;0,1,0))</f>
        <v>0</v>
      </c>
      <c r="Q91" s="29"/>
      <c r="R91" s="23">
        <f>IF($F$1320=0,0,IF(R$93&gt;0,1,0))</f>
        <v>0</v>
      </c>
      <c r="S91" s="29"/>
      <c r="T91" s="23">
        <f>IF($F$1340=0,0,IF(T$93&gt;0,1,0))</f>
        <v>0</v>
      </c>
      <c r="U91" s="29"/>
      <c r="V91" s="23">
        <f>IF($F$1360=0,0,IF(V$93&gt;0,1,0))</f>
        <v>0</v>
      </c>
      <c r="W91" s="29"/>
      <c r="X91" s="23">
        <f>IF($F$1380=0,0,IF(X$93&gt;0,1,0))</f>
        <v>0</v>
      </c>
      <c r="Y91" s="29">
        <f>SUM(B11:X11)+SUM(B31:X31)+SUM(B51:X51)+SUM(B71:X71)+SUM(B91:X91)</f>
        <v>0</v>
      </c>
      <c r="BE91" s="61">
        <v>89</v>
      </c>
    </row>
    <row r="92" spans="1:57" x14ac:dyDescent="0.2">
      <c r="A92" s="24" t="s">
        <v>1676</v>
      </c>
      <c r="B92" s="28">
        <f>IF(B$94&gt;0,(-0.3*B$93),0)</f>
        <v>0</v>
      </c>
      <c r="C92" s="11"/>
      <c r="D92" s="28">
        <f>IF(D$94&gt;0,(-0.3*D$93),0)</f>
        <v>0</v>
      </c>
      <c r="E92" s="11"/>
      <c r="F92" s="28">
        <f>IF(F$94&gt;0,(-0.3*F$93),0)</f>
        <v>0</v>
      </c>
      <c r="G92" s="11"/>
      <c r="H92" s="28">
        <f>IF(H$94&gt;0,(-0.3*H$93),0)</f>
        <v>0</v>
      </c>
      <c r="I92" s="11"/>
      <c r="J92" s="28">
        <f>IF(J$94&gt;0,(-0.3*J$93),0)</f>
        <v>0</v>
      </c>
      <c r="K92" s="11"/>
      <c r="L92" s="28">
        <f>IF(L$94&gt;0,(-0.3*L$93),0)</f>
        <v>0</v>
      </c>
      <c r="M92" s="11"/>
      <c r="N92" s="28">
        <f>IF(N$94&gt;0,(-0.3*N$93),0)</f>
        <v>0</v>
      </c>
      <c r="O92" s="11"/>
      <c r="P92" s="28">
        <f>IF(P$94&gt;0,(-0.3*P$93),0)</f>
        <v>0</v>
      </c>
      <c r="Q92" s="11"/>
      <c r="R92" s="28">
        <f>IF(R$94&gt;0,(-0.3*R$93),0)</f>
        <v>0</v>
      </c>
      <c r="S92" s="11"/>
      <c r="T92" s="28">
        <f>IF(T$94&gt;0,(-0.3*T$93),0)</f>
        <v>0</v>
      </c>
      <c r="U92" s="11"/>
      <c r="V92" s="28">
        <f>IF(V$94&gt;0,(-0.3*V$93),0)</f>
        <v>0</v>
      </c>
      <c r="W92" s="11"/>
      <c r="X92" s="28">
        <f>IF(X$94&gt;0,(-0.3*X$93),0)</f>
        <v>0</v>
      </c>
      <c r="Y92" s="98"/>
      <c r="BE92" s="61">
        <v>90</v>
      </c>
    </row>
    <row r="93" spans="1:57" x14ac:dyDescent="0.2">
      <c r="A93" s="24" t="s">
        <v>1661</v>
      </c>
      <c r="B93" s="101">
        <f>Konfigurator!B83</f>
        <v>0</v>
      </c>
      <c r="C93" s="11"/>
      <c r="D93" s="101">
        <f>Konfigurator!D83</f>
        <v>0</v>
      </c>
      <c r="E93" s="11"/>
      <c r="F93" s="101">
        <f>Konfigurator!F83</f>
        <v>0</v>
      </c>
      <c r="G93" s="11"/>
      <c r="H93" s="101">
        <f>Konfigurator!H83</f>
        <v>0</v>
      </c>
      <c r="I93" s="11"/>
      <c r="J93" s="101">
        <f>Konfigurator!J83</f>
        <v>0</v>
      </c>
      <c r="K93" s="11"/>
      <c r="L93" s="101">
        <f>Konfigurator!L83</f>
        <v>0</v>
      </c>
      <c r="M93" s="11"/>
      <c r="N93" s="101">
        <f>Konfigurator!N83</f>
        <v>0</v>
      </c>
      <c r="O93" s="11"/>
      <c r="P93" s="101">
        <f>Konfigurator!P83</f>
        <v>0</v>
      </c>
      <c r="Q93" s="11"/>
      <c r="R93" s="101">
        <f>Konfigurator!R83</f>
        <v>0</v>
      </c>
      <c r="S93" s="11"/>
      <c r="T93" s="101">
        <f>Konfigurator!T83</f>
        <v>0</v>
      </c>
      <c r="U93" s="11"/>
      <c r="V93" s="101">
        <f>Konfigurator!V83</f>
        <v>0</v>
      </c>
      <c r="W93" s="11"/>
      <c r="X93" s="101">
        <f>Konfigurator!X83</f>
        <v>0</v>
      </c>
      <c r="Y93" s="21"/>
      <c r="BE93" s="61">
        <v>91</v>
      </c>
    </row>
    <row r="94" spans="1:57" x14ac:dyDescent="0.2">
      <c r="A94" s="24" t="s">
        <v>1662</v>
      </c>
      <c r="B94" s="101">
        <f>Konfigurator!B84</f>
        <v>0</v>
      </c>
      <c r="C94" s="11"/>
      <c r="D94" s="101">
        <f>Konfigurator!D84</f>
        <v>0</v>
      </c>
      <c r="E94" s="11"/>
      <c r="F94" s="101">
        <f>Konfigurator!F84</f>
        <v>0</v>
      </c>
      <c r="G94" s="11"/>
      <c r="H94" s="101">
        <f>Konfigurator!H84</f>
        <v>0</v>
      </c>
      <c r="I94" s="11"/>
      <c r="J94" s="101">
        <f>Konfigurator!J84</f>
        <v>0</v>
      </c>
      <c r="K94" s="11"/>
      <c r="L94" s="101">
        <f>Konfigurator!L84</f>
        <v>0</v>
      </c>
      <c r="M94" s="11"/>
      <c r="N94" s="101">
        <f>Konfigurator!N84</f>
        <v>0</v>
      </c>
      <c r="O94" s="11"/>
      <c r="P94" s="101">
        <f>Konfigurator!P84</f>
        <v>0</v>
      </c>
      <c r="Q94" s="11"/>
      <c r="R94" s="101">
        <f>Konfigurator!R84</f>
        <v>0</v>
      </c>
      <c r="S94" s="11"/>
      <c r="T94" s="101">
        <f>Konfigurator!T84</f>
        <v>0</v>
      </c>
      <c r="U94" s="11"/>
      <c r="V94" s="101">
        <f>Konfigurator!V84</f>
        <v>0</v>
      </c>
      <c r="W94" s="11"/>
      <c r="X94" s="101">
        <f>Konfigurator!X84</f>
        <v>0</v>
      </c>
      <c r="Y94" s="21"/>
      <c r="BE94" s="61">
        <v>92</v>
      </c>
    </row>
    <row r="95" spans="1:57" x14ac:dyDescent="0.2">
      <c r="A95" s="24" t="s">
        <v>1663</v>
      </c>
      <c r="B95" s="170" t="str">
        <f>IF($B$93=0,"",IF(ISNA(VLOOKUP($F$1160,$F$1161:$J$1170,2,FALSE)),"",IF($F$1160=FALSE,"",VLOOKUP($F$1160,$F$1161:$J$1170,2))))</f>
        <v/>
      </c>
      <c r="C95" s="11"/>
      <c r="D95" s="170" t="str">
        <f>IF($D$93=0,"",IF(ISNA(VLOOKUP($F$1180,$F$1181:$J$1190,2,FALSE)),"",IF($F$1180=FALSE,"",VLOOKUP($F$1180,$F$1181:$J$1190,2))))</f>
        <v/>
      </c>
      <c r="E95" s="11"/>
      <c r="F95" s="170" t="str">
        <f>IF($F$93=0,"",IF(ISNA(VLOOKUP($F$1200,$F$1201:$J$1210,2,FALSE)),"",IF($F$1200=FALSE,"",VLOOKUP($F$1200,$F$1201:$J$1210,2))))</f>
        <v/>
      </c>
      <c r="G95" s="11"/>
      <c r="H95" s="170" t="str">
        <f>IF($H$93=0,"",IF(ISNA(VLOOKUP($F$1220,$F$1221:$J$1230,2,FALSE)),"",IF($F$1220=FALSE,"",VLOOKUP($F$1220,$F$1221:$J$1230,2))))</f>
        <v/>
      </c>
      <c r="I95" s="11"/>
      <c r="J95" s="170" t="str">
        <f>IF($J$93=0,"",IF(ISNA(VLOOKUP($F$1240,$F$1241:$J$1250,2,FALSE)),"",IF($F$1240=FALSE,"",VLOOKUP($F$1240,$F$1241:$J$1250,2))))</f>
        <v/>
      </c>
      <c r="K95" s="11"/>
      <c r="L95" s="170" t="str">
        <f>IF($L$93=0,"",IF(ISNA(VLOOKUP($F$1260,$F$1261:$J$1270,2,FALSE)),"",IF($F$1260=FALSE,"",VLOOKUP($F$1260,$F$1261:$J$1270,2))))</f>
        <v/>
      </c>
      <c r="M95" s="11"/>
      <c r="N95" s="170" t="str">
        <f>IF($N$93=0,"",IF(ISNA(VLOOKUP($F$1280,$F$1281:$J$1290,2,FALSE)),"",IF($F$1280=FALSE,"",VLOOKUP($F$1280,$F$1281:$J$1290,2))))</f>
        <v/>
      </c>
      <c r="O95" s="11"/>
      <c r="P95" s="170" t="str">
        <f>IF($P$93=0,"",IF(ISNA(VLOOKUP($F$1300,$F$1301:$J$1310,2,FALSE)),"",IF($F$1300=FALSE,"",VLOOKUP($F$1300,$F$1301:$J$1310,2))))</f>
        <v/>
      </c>
      <c r="Q95" s="11"/>
      <c r="R95" s="170" t="str">
        <f>IF($R$93=0,"",IF(ISNA(VLOOKUP($F$1320,$F$1321:$J$1330,2,FALSE)),"",IF($F$1320=FALSE,"",VLOOKUP($F$1320,$F$1321:$J$1330,2))))</f>
        <v/>
      </c>
      <c r="S95" s="11"/>
      <c r="T95" s="170" t="str">
        <f>IF($T$93=0,"",IF(ISNA(VLOOKUP($F$1340,$F$1341:$J$1350,2,FALSE)),"",IF($F$1340=FALSE,"",VLOOKUP($F$1340,$F$1341:$J$1350,2))))</f>
        <v/>
      </c>
      <c r="U95" s="11"/>
      <c r="V95" s="170" t="str">
        <f>IF($V$93=0,"",IF(ISNA(VLOOKUP($F$1360,$F$1361:$J$1370,2,FALSE)),"",IF($F$1360=FALSE,"",VLOOKUP($F$1360,$F$1361:$J$1370,2))))</f>
        <v/>
      </c>
      <c r="W95" s="11"/>
      <c r="X95" s="170" t="str">
        <f>IF($X$93=0,"",IF(ISNA(VLOOKUP($F$1380,$F$1381:$J$1390,2,FALSE)),"",IF($F$1380=FALSE,"",VLOOKUP($F$1380,$F$1381:$J$1390,2))))</f>
        <v/>
      </c>
      <c r="Y95" s="25"/>
      <c r="BE95" s="61">
        <v>93</v>
      </c>
    </row>
    <row r="96" spans="1:57" x14ac:dyDescent="0.2">
      <c r="A96" s="24" t="s">
        <v>1664</v>
      </c>
      <c r="B96" s="170" t="str">
        <f>IF($B$93=0,"",IF(ISNA(VLOOKUP($F$1160,$F$1161:$J$1170,3,FALSE)),"",IF($F$1160=FALSE,"",VLOOKUP($F$1160,$F$1161:$J$1170,3))))</f>
        <v/>
      </c>
      <c r="C96" s="11"/>
      <c r="D96" s="170" t="str">
        <f>IF($D$93=0,"",IF(ISNA(VLOOKUP($F$1180,$F$1181:$J$1190,3,FALSE)),"",IF($F$1180=FALSE,"",VLOOKUP($F$1180,$F$1181:$J$1190,3))))</f>
        <v/>
      </c>
      <c r="E96" s="11"/>
      <c r="F96" s="170" t="str">
        <f>IF($F$93=0,"",IF(ISNA(VLOOKUP($F$1200,$F$1201:$J$1210,3,FALSE)),"",IF($F$1200=FALSE,"",VLOOKUP($F$1200,$F$1201:$J$1210,3))))</f>
        <v/>
      </c>
      <c r="G96" s="11"/>
      <c r="H96" s="170" t="str">
        <f>IF($H$93=0,"",IF(ISNA(VLOOKUP($F$1220,$F$1221:$J$1230,3,FALSE)),"",IF($F$1220=FALSE,"",VLOOKUP($F$1220,$F$1221:$J$1230,3))))</f>
        <v/>
      </c>
      <c r="I96" s="11"/>
      <c r="J96" s="170" t="str">
        <f>IF($J$93=0,"",IF(ISNA(VLOOKUP($F$1240,$F$1241:$J$1250,3,FALSE)),"",IF($F$1240=FALSE,"",VLOOKUP($F$1240,$F$1241:$J$1250,3))))</f>
        <v/>
      </c>
      <c r="K96" s="11"/>
      <c r="L96" s="170" t="str">
        <f>IF($L$93=0,"",IF(ISNA(VLOOKUP($F$1260,$F$1261:$J$1270,3,FALSE)),"",IF($F$1260=FALSE,"",VLOOKUP($F$1260,$F$1261:$J$1270,3))))</f>
        <v/>
      </c>
      <c r="M96" s="11"/>
      <c r="N96" s="170" t="str">
        <f>IF($N$93=0,"",IF(ISNA(VLOOKUP($F$1280,$F$1281:$J$1290,3,FALSE)),"",IF($F$1280=FALSE,"",VLOOKUP($F$1280,$F$1281:$J$1290,3))))</f>
        <v/>
      </c>
      <c r="O96" s="11"/>
      <c r="P96" s="170" t="str">
        <f>IF($P$93=0,"",IF(ISNA(VLOOKUP($F$1300,$F$1301:$J$1310,3,FALSE)),"",IF($F$1300=FALSE,"",VLOOKUP($F$1300,$F$1301:$J$1310,3))))</f>
        <v/>
      </c>
      <c r="Q96" s="11"/>
      <c r="R96" s="170" t="str">
        <f>IF($R$93=0,"",IF(ISNA(VLOOKUP($F$1320,$F$1321:$J$1330,3,FALSE)),"",IF($F$1320=FALSE,"",VLOOKUP($F$1320,$F$1321:$J$1330,3))))</f>
        <v/>
      </c>
      <c r="S96" s="11"/>
      <c r="T96" s="170" t="str">
        <f>IF($T$93=0,"",IF(ISNA(VLOOKUP($F$1340,$F$1341:$J$1350,3,FALSE)),"",IF($F$1340=FALSE,"",VLOOKUP($F$1340,$F$1341:$J$1350,3))))</f>
        <v/>
      </c>
      <c r="U96" s="11"/>
      <c r="V96" s="170" t="str">
        <f>IF($V$93=0,"",IF(ISNA(VLOOKUP($F$1360,$F$1361:$J$1370,3,FALSE)),"",IF($F$1360=FALSE,"",VLOOKUP($F$1360,$F$1361:$J$1370,3))))</f>
        <v/>
      </c>
      <c r="W96" s="11"/>
      <c r="X96" s="170" t="str">
        <f>IF($X$93=0,"",IF(ISNA(VLOOKUP($F$1380,$F$1381:$J$1390,3,FALSE)),"",IF($F$1380=FALSE,"",VLOOKUP($F$1380,$F$1381:$J$1390,3))))</f>
        <v/>
      </c>
      <c r="Y96" s="25"/>
      <c r="BE96" s="61">
        <v>94</v>
      </c>
    </row>
    <row r="97" spans="1:57" x14ac:dyDescent="0.2">
      <c r="A97" s="24" t="s">
        <v>1665</v>
      </c>
      <c r="B97" s="170" t="str">
        <f>IF($B$93=0,"",IF(ISNA(VLOOKUP($F$1160,$F$1161:$J$1170,4,FALSE)),"",IF($F$1160=FALSE,"",VLOOKUP($F$1160,$F$1161:$J$1170,4))))</f>
        <v/>
      </c>
      <c r="C97" s="11"/>
      <c r="D97" s="170" t="str">
        <f>IF($D$93=0,"",IF(ISNA(VLOOKUP($F$1180,$F$1181:$J$1190,4,FALSE)),"",IF($F$1180=FALSE,"",VLOOKUP($F$1180,$F$1181:$J$1190,4))))</f>
        <v/>
      </c>
      <c r="E97" s="11"/>
      <c r="F97" s="170" t="str">
        <f>IF($F$93=0,"",IF(ISNA(VLOOKUP($F$1200,$F$1201:$J$1210,4,FALSE)),"",IF($F$1200=FALSE,"",VLOOKUP($F$1200,$F$1201:$J$1210,4))))</f>
        <v/>
      </c>
      <c r="G97" s="11"/>
      <c r="H97" s="170" t="str">
        <f>IF($H$93=0,"",IF(ISNA(VLOOKUP($F$1220,$F$1221:$J$1230,4,FALSE)),"",IF($F$1220=FALSE,"",VLOOKUP($F$1220,$F$1221:$J$1230,4))))</f>
        <v/>
      </c>
      <c r="I97" s="11"/>
      <c r="J97" s="170" t="str">
        <f>IF($J$93=0,"",IF(ISNA(VLOOKUP($F$1240,$F$1241:$J$1250,4,FALSE)),"",IF($F$1240=FALSE,"",VLOOKUP($F$1240,$F$1241:$J$1250,4))))</f>
        <v/>
      </c>
      <c r="K97" s="11"/>
      <c r="L97" s="170" t="str">
        <f>IF($L$93=0,"",IF(ISNA(VLOOKUP($F$1260,$F$1261:$J$1270,4,FALSE)),"",IF($F$1260=FALSE,"",VLOOKUP($F$1260,$F$1261:$J$1270,4))))</f>
        <v/>
      </c>
      <c r="M97" s="11"/>
      <c r="N97" s="170" t="str">
        <f>IF($N$93=0,"",IF(ISNA(VLOOKUP($F$1280,$F$1281:$J$1290,4,FALSE)),"",IF($F$1280=FALSE,"",VLOOKUP($F$1280,$F$1281:$J$1290,4))))</f>
        <v/>
      </c>
      <c r="O97" s="11"/>
      <c r="P97" s="170" t="str">
        <f>IF($P$93=0,"",IF(ISNA(VLOOKUP($F$1300,$F$1301:$J$1310,4,FALSE)),"",IF($F$1300=FALSE,"",VLOOKUP($F$1300,$F$1301:$J$1310,4))))</f>
        <v/>
      </c>
      <c r="Q97" s="11"/>
      <c r="R97" s="170" t="str">
        <f>IF($R$93=0,"",IF(ISNA(VLOOKUP($F$1320,$F$1321:$J$1330,4,FALSE)),"",IF($F$1320=FALSE,"",VLOOKUP($F$1320,$F$1321:$J$1330,4))))</f>
        <v/>
      </c>
      <c r="S97" s="11"/>
      <c r="T97" s="170" t="str">
        <f>IF($T$93=0,"",IF(ISNA(VLOOKUP($F$1340,$F$1341:$J$1350,4,FALSE)),"",IF($F$1340=FALSE,"",VLOOKUP($F$1340,$F$1341:$J$1350,4))))</f>
        <v/>
      </c>
      <c r="U97" s="11"/>
      <c r="V97" s="170" t="str">
        <f>IF($V$93=0,"",IF(ISNA(VLOOKUP($F$1360,$F$1361:$J$1370,4,FALSE)),"",IF($F$1360=FALSE,"",VLOOKUP($F$1360,$F$1361:$J$1370,4))))</f>
        <v/>
      </c>
      <c r="W97" s="11"/>
      <c r="X97" s="170" t="str">
        <f>IF($X$93=0,"",IF(ISNA(VLOOKUP($F$1380,$F$1381:$J$1390,4,FALSE)),"",IF($F$1380=FALSE,"",VLOOKUP($F$1380,$F$1381:$J$1390,4))))</f>
        <v/>
      </c>
      <c r="Y97" s="25"/>
      <c r="BE97" s="61">
        <v>95</v>
      </c>
    </row>
    <row r="98" spans="1:57" x14ac:dyDescent="0.2">
      <c r="A98" s="24" t="s">
        <v>1666</v>
      </c>
      <c r="B98" s="170" t="str">
        <f>IF(OR($B$102="N",$B$94=0),"",IF($F$1160=FALSE,"",IF($F$1160=0,"",$G$1171)))</f>
        <v/>
      </c>
      <c r="C98" s="11"/>
      <c r="D98" s="170" t="str">
        <f>IF(OR(D$102="N",D$94=0),"",IF($F$1180=FALSE,"",IF($F$1180=0,"",$G$1191)))</f>
        <v/>
      </c>
      <c r="E98" s="11"/>
      <c r="F98" s="170" t="str">
        <f>IF(OR(F$102="N",F$94=0),"",IF($F$1200=FALSE,"",IF($F$1200=0,"",$G$1211)))</f>
        <v/>
      </c>
      <c r="G98" s="11"/>
      <c r="H98" s="170" t="str">
        <f>IF(OR(H$102="N",H$94=0),"",IF($F$1220=FALSE,"",IF($F$1220=0,"",$G$1231)))</f>
        <v/>
      </c>
      <c r="I98" s="11"/>
      <c r="J98" s="170" t="str">
        <f>IF(OR(J$102="N",J$94=0),"",IF($F$1240=FALSE,"",IF($F$1240=0,"",$G$1251)))</f>
        <v/>
      </c>
      <c r="K98" s="11"/>
      <c r="L98" s="170" t="str">
        <f>IF(OR(L$102="N",L$94=0),"",IF($F$1260=FALSE,"",IF($F$1260=0,"",$G$1271)))</f>
        <v/>
      </c>
      <c r="M98" s="11"/>
      <c r="N98" s="170" t="str">
        <f>IF(OR(N$102="N",N$94=0),"",IF($F$1280=FALSE,"",IF($F$1280=0,"",$G$1291)))</f>
        <v/>
      </c>
      <c r="O98" s="11"/>
      <c r="P98" s="170" t="str">
        <f>IF(OR(P$102="N",P$94=0),"",IF($F$1300=FALSE,"",IF($F$1300=0,"",$G$1311)))</f>
        <v/>
      </c>
      <c r="Q98" s="11"/>
      <c r="R98" s="170" t="str">
        <f>IF(OR(R$102="N",R$94=0),"",IF($F$1320=FALSE,"",IF($F$1320=0,"",$G$1331)))</f>
        <v/>
      </c>
      <c r="S98" s="11"/>
      <c r="T98" s="170" t="str">
        <f>IF(OR(T$102="N",T$94=0),"",IF($F$1340=FALSE,"",IF($F$1340=0,"",$G$1351)))</f>
        <v/>
      </c>
      <c r="U98" s="11"/>
      <c r="V98" s="170" t="str">
        <f>IF(OR(V$102="N",V$94=0),"",IF($F$1360=FALSE,"",IF($F$1360=0,"",$G$1371)))</f>
        <v/>
      </c>
      <c r="W98" s="11"/>
      <c r="X98" s="170" t="str">
        <f>IF(OR(X$102="N",X$94=0),"",IF($F$1380=FALSE,"",IF($F$1380=0,"",$G$1391)))</f>
        <v/>
      </c>
      <c r="Y98" s="25"/>
      <c r="BE98" s="61">
        <v>96</v>
      </c>
    </row>
    <row r="99" spans="1:57" ht="13.5" thickBot="1" x14ac:dyDescent="0.25">
      <c r="A99" s="22" t="s">
        <v>1667</v>
      </c>
      <c r="B99" s="170" t="str">
        <f>IF(OR($B$102="N",$B$94=0),"",IF($F$1160=FALSE,"",IF($F$1160=0,"",$I$1171)))</f>
        <v/>
      </c>
      <c r="C99" s="11"/>
      <c r="D99" s="170" t="str">
        <f>IF(OR(D$102="N",D$94=0),"",IF($F$1180=FALSE,"",IF($F$1180=0,"",$I$1191)))</f>
        <v/>
      </c>
      <c r="E99" s="11"/>
      <c r="F99" s="170" t="str">
        <f>IF(OR(F$102="N",F$94=0),"",IF($F$1200=FALSE,"",IF($F$1200=0,"",$I$1211)))</f>
        <v/>
      </c>
      <c r="G99" s="11"/>
      <c r="H99" s="170" t="str">
        <f>IF(OR(H$102="N",H$94=0),"",IF($F$1220=FALSE,"",IF($F$1220=0,"",$I$1231)))</f>
        <v/>
      </c>
      <c r="I99" s="11"/>
      <c r="J99" s="170" t="str">
        <f>IF(OR(J$102="N",J$94=0),"",IF($F$1240=FALSE,"",IF($F$1240=0,"",$I$1251)))</f>
        <v/>
      </c>
      <c r="K99" s="11"/>
      <c r="L99" s="170" t="str">
        <f>IF(OR(L$102="N",L$94=0),"",IF($F$1260=FALSE,"",IF($F$1260=0,"",$I$1271)))</f>
        <v/>
      </c>
      <c r="M99" s="11"/>
      <c r="N99" s="170" t="str">
        <f>IF(OR(N$102="N",N$94=0),"",IF($F$1280=FALSE,"",IF($F$1280=0,"",$I$1291)))</f>
        <v/>
      </c>
      <c r="O99" s="11"/>
      <c r="P99" s="170" t="str">
        <f>IF(OR(P$102="N",P$94=0),"",IF($F$1300=FALSE,"",IF($F$1300=0,"",$I$1311)))</f>
        <v/>
      </c>
      <c r="Q99" s="11"/>
      <c r="R99" s="170" t="str">
        <f>IF(OR(R$102="N",R$94=0),"",IF($F$1320=FALSE,"",IF($F$1320=0,"",$I$1331)))</f>
        <v/>
      </c>
      <c r="S99" s="11"/>
      <c r="T99" s="170" t="str">
        <f>IF(OR(T$102="N",T$94=0),"",IF($F$1340=FALSE,"",IF($F$1340=0,"",$I$1351)))</f>
        <v/>
      </c>
      <c r="U99" s="11"/>
      <c r="V99" s="170" t="str">
        <f>IF(OR(V$102="N",V$94=0),"",IF($F$1360=FALSE,"",IF($F$1360=0,"",$I$1371)))</f>
        <v/>
      </c>
      <c r="W99" s="11"/>
      <c r="X99" s="170" t="str">
        <f>IF(OR(X$102="N",X$94=0),"",IF($F$1380=FALSE,"",IF($F$1380=0,"",$I$1391)))</f>
        <v/>
      </c>
      <c r="Y99" s="25"/>
      <c r="BE99" s="61">
        <v>97</v>
      </c>
    </row>
    <row r="100" spans="1:57" ht="13.5" thickBot="1" x14ac:dyDescent="0.25">
      <c r="A100" s="24" t="s">
        <v>1668</v>
      </c>
      <c r="B100" s="169" t="str">
        <f>IF(OR(B$102="N",B$94=0,$G$1173=""),"",IF($F$1160=FALSE,"",IF($F$1160=0,"",$G$1173)))</f>
        <v/>
      </c>
      <c r="C100" s="171"/>
      <c r="D100" s="169" t="str">
        <f>IF(OR(D$102="N",D$94=0,$G$1193=""),"",IF($F$1180=FALSE,"",IF($F$1180=0,"",$G$1193)))</f>
        <v/>
      </c>
      <c r="E100" s="171"/>
      <c r="F100" s="169" t="str">
        <f>IF(OR(F$102="N",F$94=0,$G$1213=""),"",IF($F$1200=FALSE,"",IF($F$1200=0,"",$G$1213)))</f>
        <v/>
      </c>
      <c r="G100" s="171"/>
      <c r="H100" s="169" t="str">
        <f>IF(OR(H$102="N",H$94=0,$G$1233=""),"",IF($F$1220=FALSE,"",IF($F$1220=0,"",$G$1233)))</f>
        <v/>
      </c>
      <c r="I100" s="171"/>
      <c r="J100" s="169" t="str">
        <f>IF(OR(J$102="N",J$94=0,$G$1253=""),"",IF($F$1240=FALSE,"",IF($F$1240=0,"",$G$1253)))</f>
        <v/>
      </c>
      <c r="K100" s="171"/>
      <c r="L100" s="169" t="str">
        <f>IF(OR(L$102="N",L$94=0,$G$1273=""),"",IF($F$1260=FALSE,"",IF($F$1260=0,"",$G$1273)))</f>
        <v/>
      </c>
      <c r="M100" s="171"/>
      <c r="N100" s="169">
        <f>IF(J1292="J",5557,IF(OR(N$102="N",N$94=0,$G$1293=""),"",IF($F$1280=FALSE,"",IF($F$1280=0,"",$G$1293))))</f>
        <v>5557</v>
      </c>
      <c r="O100" s="171"/>
      <c r="P100" s="169">
        <f>IF(J1312="J",5557,IF(OR(P$102="N",P$94=0,$G$1313=""),"",IF($F$1300=FALSE,"",IF($F$1300=0,"",$G$1313))))</f>
        <v>5557</v>
      </c>
      <c r="Q100" s="171"/>
      <c r="R100" s="169" t="str">
        <f>IF(OR(R$102="N",R$94=0,$G$1333=""),"",IF($F$1320=FALSE,"",IF($F$1320=0,"",$G$1333)))</f>
        <v/>
      </c>
      <c r="S100" s="171"/>
      <c r="T100" s="169" t="str">
        <f>IF(OR(T$102="N",T$94=0,$G$1353=""),"",IF($F$1340=FALSE,"",IF($F$1340=0,"",$G$1353)))</f>
        <v/>
      </c>
      <c r="U100" s="171"/>
      <c r="V100" s="169" t="str">
        <f>IF(OR(V$102="N",V$94=0,$G$1373=""),"",IF($F$1360=FALSE,"",IF($F$1360=0,"",$G$1373)))</f>
        <v/>
      </c>
      <c r="W100" s="171"/>
      <c r="X100" s="169" t="str">
        <f>IF(OR(X$102="N",X$94=0,$G$1393=""),"",IF($F$1380=FALSE,"",IF($F$1380=0,"",$G$1393)))</f>
        <v/>
      </c>
      <c r="Y100" s="25"/>
      <c r="BE100" s="61">
        <v>98</v>
      </c>
    </row>
    <row r="101" spans="1:57" ht="13.5" thickBot="1" x14ac:dyDescent="0.25">
      <c r="A101" s="22" t="s">
        <v>1669</v>
      </c>
      <c r="B101" s="169" t="str">
        <f>IF(OR(B$102="N",B$94=0,$G$1173=""),"",IF($F$1160=FALSE,"",IF($F$1160=0,"",$I$1173)))</f>
        <v/>
      </c>
      <c r="C101" s="171"/>
      <c r="D101" s="169" t="str">
        <f>IF(OR(D$102="N",D$94=0,$G$1193=""),"",IF($F$1180=FALSE,"",IF($F$1180=0,"",$I$1193)))</f>
        <v/>
      </c>
      <c r="E101" s="171"/>
      <c r="F101" s="169" t="str">
        <f>IF(OR(F$102="N",F$94=0,$G$1213=""),"",IF($F$1200=FALSE,"",IF($F$1200=0,"",$I$1213)))</f>
        <v/>
      </c>
      <c r="G101" s="171"/>
      <c r="H101" s="169" t="str">
        <f>IF(OR(H$102="N",H$94=0,$G$1233=""),"",IF($F$1220=FALSE,"",IF($F$1220=0,"",$I$1233)))</f>
        <v/>
      </c>
      <c r="I101" s="171"/>
      <c r="J101" s="169" t="str">
        <f>IF(OR(J$102="N",J$94=0,$G$1253=""),"",IF($F$1240=FALSE,"",IF($F$1240=0,"",$I$1253)))</f>
        <v/>
      </c>
      <c r="K101" s="171"/>
      <c r="L101" s="169" t="str">
        <f>IF(OR(L$102="N",L$94=0,$G$1273=""),"",IF($F$1260=FALSE,"",IF($F$1260=0,"",$I$1273)))</f>
        <v/>
      </c>
      <c r="M101" s="171"/>
      <c r="N101" s="169">
        <f>IF($J$1292="J",$I$1292,IF(OR(N$102="N",N$94=0,$G$1293=""),"",IF($F$1280=FALSE,"",IF($F$1280=0,"",$I$1293))))</f>
        <v>11.42</v>
      </c>
      <c r="O101" s="171"/>
      <c r="P101" s="169">
        <f>IF($J$1312="J",$I$1312,IF(OR(P$102="N",P$94=0,$G$1313=""),"",IF($F$1300=FALSE,"",IF($F$1300=0,"",$I$1313))))</f>
        <v>11.42</v>
      </c>
      <c r="Q101" s="171"/>
      <c r="R101" s="169" t="str">
        <f>IF(OR(R$102="N",R$94=0,$G$1333=""),"",IF($F$1320=FALSE,"",IF($F$1320=0,"",$I$1333)))</f>
        <v/>
      </c>
      <c r="S101" s="171"/>
      <c r="T101" s="169" t="str">
        <f>IF(OR(T$102="N",T$94=0,$G$1353=""),"",IF($F$1340=FALSE,"",IF($F$1340=0,"",$I$1353)))</f>
        <v/>
      </c>
      <c r="U101" s="171"/>
      <c r="V101" s="169" t="str">
        <f>IF(OR(V$102="N",V$94=0,$G$1373=""),"",IF($F$1360=FALSE,"",IF($F$1360=0,"",$I$1373)))</f>
        <v/>
      </c>
      <c r="W101" s="171"/>
      <c r="X101" s="169" t="str">
        <f>IF(OR(X$102="N",X$94=0,$G$1393=""),"",IF($F$1380=FALSE,"",IF($F$1380=0,"",$I$1393)))</f>
        <v/>
      </c>
      <c r="Y101" s="25"/>
      <c r="BE101" s="61">
        <v>99</v>
      </c>
    </row>
    <row r="102" spans="1:57" x14ac:dyDescent="0.2">
      <c r="A102" s="24" t="s">
        <v>145</v>
      </c>
      <c r="B102" s="172" t="str">
        <f>IF(ISNA(VLOOKUP($F$1160,$F$1161:$J$1170,5,FALSE)),"",IF($F$1160=FALSE,"",VLOOKUP($F$1160,$F$1161:$J$1170,5)))</f>
        <v/>
      </c>
      <c r="C102" s="11"/>
      <c r="D102" s="172" t="str">
        <f>IF(ISNA(VLOOKUP($F$1180,$F$1181:$J$1190,5,FALSE)),"",IF($F$1180=FALSE,"",VLOOKUP($F$1180,$F$1181:$J$1190,5)))</f>
        <v/>
      </c>
      <c r="E102" s="11"/>
      <c r="F102" s="172" t="str">
        <f>IF(ISNA(VLOOKUP($F$1200,$F$1201:$J$1210,5,FALSE)),"",IF($F$1200=FALSE,"",VLOOKUP($F$1200,$F$1201:$J$1210,5)))</f>
        <v/>
      </c>
      <c r="G102" s="11"/>
      <c r="H102" s="172" t="str">
        <f>IF(ISNA(VLOOKUP($F$1220,$F$1221:$J$1230,5,FALSE)),"",IF($F$1220=FALSE,"",VLOOKUP($F$1220,$F$1221:$J$1230,5)))</f>
        <v/>
      </c>
      <c r="I102" s="11"/>
      <c r="J102" s="172" t="str">
        <f>IF(ISNA(VLOOKUP($F$1240,$F$1241:$J$1250,5,FALSE)),"",IF($F$1240=FALSE,"",VLOOKUP($F$1240,$F$1241:$J$1250,5)))</f>
        <v/>
      </c>
      <c r="K102" s="11"/>
      <c r="L102" s="172" t="str">
        <f>IF(ISNA(VLOOKUP($F$1260,$F$1261:$J$1270,5,FALSE)),"",IF($F$1260=FALSE,"",VLOOKUP($F$1260,$F$1261:$J$1270,5)))</f>
        <v/>
      </c>
      <c r="M102" s="11"/>
      <c r="N102" s="172" t="str">
        <f>IF(ISNA(VLOOKUP($F$1280,$F$1281:$J$1290,5,FALSE)),"",IF($F$1280=FALSE,"",VLOOKUP($F$1280,$F$1281:$J$1290,5)))</f>
        <v/>
      </c>
      <c r="O102" s="11"/>
      <c r="P102" s="172" t="str">
        <f>IF(ISNA(VLOOKUP($F$1300,$F$1301:$J$1310,5,FALSE)),"",IF($F$1300=FALSE,"",VLOOKUP($F$1300,$F$1301:$J$1310,5)))</f>
        <v/>
      </c>
      <c r="Q102" s="11"/>
      <c r="R102" s="172" t="str">
        <f>IF(ISNA(VLOOKUP($F$1320,$F$1321:$J$1330,5,FALSE)),"",IF($F$1320=FALSE,"",VLOOKUP($F$1320,$F$1321:$J$1330,5)))</f>
        <v/>
      </c>
      <c r="S102" s="11"/>
      <c r="T102" s="172" t="str">
        <f>IF(ISNA(VLOOKUP($F$1340,$F$1341:$J$1350,5,FALSE)),"",IF($F$1340=FALSE,"",VLOOKUP($F$1340,$F$1341:$J$1350,5)))</f>
        <v/>
      </c>
      <c r="U102" s="11"/>
      <c r="V102" s="172" t="str">
        <f>IF(ISNA(VLOOKUP($F$1360,$F$1361:$J$1370,5,FALSE)),"",IF($F$1360=FALSE,"",VLOOKUP($F$1360,$F$1361:$J$1370,5)))</f>
        <v/>
      </c>
      <c r="W102" s="11"/>
      <c r="X102" s="172" t="str">
        <f>IF(ISNA(VLOOKUP($F$1380,$F$1381:$J$1390,5,FALSE)),"",IF($F$1380=FALSE,"",VLOOKUP($F$1380,$F$1381:$J$1390,5)))</f>
        <v/>
      </c>
      <c r="Y102" s="25"/>
      <c r="BE102" s="61">
        <v>100</v>
      </c>
    </row>
    <row r="103" spans="1:57" ht="13.5" thickBot="1" x14ac:dyDescent="0.25">
      <c r="A103" s="24" t="s">
        <v>1679</v>
      </c>
      <c r="B103" s="29">
        <f>IF(B102="N",0,(B94*B93)+B92)</f>
        <v>0</v>
      </c>
      <c r="C103" s="21"/>
      <c r="D103" s="29">
        <f>IF(D102="N",0,(D94*D93)+D92)</f>
        <v>0</v>
      </c>
      <c r="E103" s="108"/>
      <c r="F103" s="29">
        <f>IF(F102="N",0,(F94*F93)+F92)</f>
        <v>0</v>
      </c>
      <c r="G103" s="101"/>
      <c r="H103" s="29">
        <f>IF(H102="N",0,(H94*H93)+H92)</f>
        <v>0</v>
      </c>
      <c r="I103" s="101"/>
      <c r="J103" s="29">
        <f>IF(J102="N",0,(J94*J93)+J92)</f>
        <v>0</v>
      </c>
      <c r="K103" s="101"/>
      <c r="L103" s="29">
        <f>IF(L102="N",0,(L94*L93)+L92)</f>
        <v>0</v>
      </c>
      <c r="M103" s="101"/>
      <c r="N103" s="29">
        <f>IF(N102="N",0,(N94*N93)+N92)</f>
        <v>0</v>
      </c>
      <c r="O103" s="101"/>
      <c r="P103" s="29">
        <f>IF(P102="N",0,(P94*P93)+P92)</f>
        <v>0</v>
      </c>
      <c r="Q103" s="101"/>
      <c r="R103" s="29">
        <f>IF(R102="N",0,(R94*R93)+R92)</f>
        <v>0</v>
      </c>
      <c r="S103" s="101"/>
      <c r="T103" s="29">
        <f>IF(T102="N",0,(T94*T93)+T92)</f>
        <v>0</v>
      </c>
      <c r="U103" s="101"/>
      <c r="V103" s="29">
        <f>IF(V102="N",0,(V94*V93)+V92)</f>
        <v>0</v>
      </c>
      <c r="W103" s="101"/>
      <c r="X103" s="29">
        <f>IF(X102="N",0,(X94*X93)+X92)</f>
        <v>0</v>
      </c>
      <c r="Y103" s="11"/>
    </row>
    <row r="104" spans="1:57" ht="13.5" thickBot="1" x14ac:dyDescent="0.25">
      <c r="A104" s="24" t="s">
        <v>1610</v>
      </c>
      <c r="B104" s="29" t="str">
        <f>IF(B$93=0,"",B$93*B$96)</f>
        <v/>
      </c>
      <c r="C104" s="21"/>
      <c r="D104" s="29" t="str">
        <f>IF(D$93=0,"",D$93*D$96)</f>
        <v/>
      </c>
      <c r="E104" s="108"/>
      <c r="F104" s="29" t="str">
        <f>IF(F$93=0,"",F$93*F$96)</f>
        <v/>
      </c>
      <c r="G104" s="101"/>
      <c r="H104" s="29" t="str">
        <f>IF(H$93=0,"",H$93*H$96)</f>
        <v/>
      </c>
      <c r="I104" s="101"/>
      <c r="J104" s="29" t="str">
        <f>IF(J$93=0,"",J$93*J$96)</f>
        <v/>
      </c>
      <c r="K104" s="101"/>
      <c r="L104" s="29" t="str">
        <f>IF(L$93=0,"",L$93*L$96)</f>
        <v/>
      </c>
      <c r="M104" s="101"/>
      <c r="N104" s="29" t="str">
        <f>IF(N$93=0,"",N$93*N$96)</f>
        <v/>
      </c>
      <c r="O104" s="101"/>
      <c r="P104" s="29" t="str">
        <f>IF(P$93=0,"",P$93*P$96)</f>
        <v/>
      </c>
      <c r="Q104" s="101"/>
      <c r="R104" s="29" t="str">
        <f>IF(R$93=0,"",R$93*R$96)</f>
        <v/>
      </c>
      <c r="S104" s="101"/>
      <c r="T104" s="29" t="str">
        <f>IF(T$93=0,"",T$93*T$96)</f>
        <v/>
      </c>
      <c r="U104" s="101"/>
      <c r="V104" s="29" t="str">
        <f>IF(V$93=0,"",V$93*V$96)</f>
        <v/>
      </c>
      <c r="W104" s="101"/>
      <c r="X104" s="29" t="str">
        <f>IF(X$93=0,"",X$93*X$96)</f>
        <v/>
      </c>
      <c r="Y104" s="11"/>
    </row>
    <row r="105" spans="1:57" ht="15" x14ac:dyDescent="0.2">
      <c r="A105" s="97" t="s">
        <v>1660</v>
      </c>
      <c r="B105" s="36">
        <v>1160</v>
      </c>
      <c r="C105" s="11"/>
      <c r="D105" s="36">
        <v>1180</v>
      </c>
      <c r="E105" s="11"/>
      <c r="F105" s="36">
        <v>1200</v>
      </c>
      <c r="G105" s="11"/>
      <c r="H105" s="36">
        <v>1220</v>
      </c>
      <c r="I105" s="11"/>
      <c r="J105" s="36">
        <v>1240</v>
      </c>
      <c r="K105" s="11"/>
      <c r="L105" s="36">
        <v>1260</v>
      </c>
      <c r="M105" s="11"/>
      <c r="N105" s="36">
        <v>1280</v>
      </c>
      <c r="O105" s="11"/>
      <c r="P105" s="36">
        <v>1300</v>
      </c>
      <c r="Q105" s="11"/>
      <c r="R105" s="36">
        <v>1320</v>
      </c>
      <c r="S105" s="11"/>
      <c r="T105" s="36">
        <v>1340</v>
      </c>
      <c r="U105" s="11"/>
      <c r="V105" s="36">
        <v>1360</v>
      </c>
      <c r="W105" s="11"/>
      <c r="X105" s="36">
        <v>1380</v>
      </c>
      <c r="Y105" s="11"/>
    </row>
    <row r="106" spans="1:57" ht="15" x14ac:dyDescent="0.2">
      <c r="A106" s="97" t="s">
        <v>1892</v>
      </c>
      <c r="B106" s="134" t="s">
        <v>1658</v>
      </c>
      <c r="C106" s="24"/>
      <c r="D106" s="134" t="s">
        <v>1658</v>
      </c>
      <c r="E106" s="24"/>
      <c r="F106" s="134" t="s">
        <v>1658</v>
      </c>
      <c r="G106" s="24"/>
      <c r="H106" s="134" t="s">
        <v>1658</v>
      </c>
      <c r="I106" s="24"/>
      <c r="J106" s="134" t="s">
        <v>1658</v>
      </c>
      <c r="K106" s="24"/>
      <c r="L106" s="134" t="s">
        <v>1658</v>
      </c>
      <c r="M106" s="132"/>
      <c r="N106" s="135" t="s">
        <v>1658</v>
      </c>
      <c r="O106" s="133"/>
      <c r="P106" s="135" t="s">
        <v>1658</v>
      </c>
      <c r="Q106" s="133"/>
      <c r="R106" s="135" t="s">
        <v>1658</v>
      </c>
      <c r="S106" s="133"/>
      <c r="T106" s="135" t="s">
        <v>1658</v>
      </c>
      <c r="U106" s="133"/>
      <c r="V106" s="135" t="s">
        <v>1658</v>
      </c>
      <c r="W106" s="133"/>
      <c r="X106" s="135" t="s">
        <v>1658</v>
      </c>
      <c r="Y106" s="21"/>
    </row>
    <row r="109" spans="1:57" ht="13.5" thickBot="1" x14ac:dyDescent="0.25">
      <c r="A109" s="121" t="s">
        <v>165</v>
      </c>
      <c r="B109" s="125" t="str">
        <f>$A1400</f>
        <v>Frei 1400</v>
      </c>
      <c r="C109" s="125"/>
      <c r="D109" s="125" t="str">
        <f>$A1420</f>
        <v>Frei 1420</v>
      </c>
      <c r="E109" s="125"/>
      <c r="F109" s="125" t="str">
        <f>$A1440</f>
        <v>Durchf. RU</v>
      </c>
      <c r="G109" s="125"/>
      <c r="H109" s="125" t="str">
        <f>$A1460</f>
        <v>Durchf. LU/RO</v>
      </c>
      <c r="I109" s="125"/>
      <c r="J109" s="125" t="str">
        <f>$A1480</f>
        <v>Durchf. LO/RU</v>
      </c>
      <c r="K109" s="125"/>
      <c r="L109" s="125" t="str">
        <f>$A1500</f>
        <v>Durchf. LU</v>
      </c>
      <c r="M109" s="125"/>
      <c r="N109" s="125" t="str">
        <f>$A1520</f>
        <v>Blindpl. 4TE</v>
      </c>
      <c r="O109" s="125"/>
      <c r="P109" s="125" t="str">
        <f>$A1400</f>
        <v>Frei 1400</v>
      </c>
      <c r="Q109" s="125"/>
      <c r="R109" s="125" t="str">
        <f>$A1400</f>
        <v>Frei 1400</v>
      </c>
      <c r="S109" s="125"/>
      <c r="T109" s="125" t="str">
        <f>$A1400</f>
        <v>Frei 1400</v>
      </c>
      <c r="U109" s="125"/>
      <c r="V109" s="125" t="str">
        <f>$A1400</f>
        <v>Frei 1400</v>
      </c>
      <c r="W109" s="125"/>
      <c r="X109" s="125" t="str">
        <f>$A1400</f>
        <v>Frei 1400</v>
      </c>
      <c r="Y109" s="125"/>
    </row>
    <row r="110" spans="1:57" ht="13.5" thickBot="1" x14ac:dyDescent="0.25">
      <c r="A110" s="24" t="s">
        <v>1678</v>
      </c>
      <c r="B110" s="23" t="str">
        <f>IF(B$111&lt;1,"",SUM($B$11:$X$11)+SUM($B$31:$X$31)+SUM($B$51:$X$51)+SUM($B$71:$X$71)+SUM($B$91:$X$91)+SUM($B$111))</f>
        <v/>
      </c>
      <c r="C110" s="28"/>
      <c r="D110" s="23" t="str">
        <f>IF(D$111&lt;1,"",SUM($B$11:$X$11)+SUM($B$31:$X$31)+SUM($B$51:$X$51)+SUM($B$71:$X$71)+SUM($B$91:$X$91)+SUM($B$111:D$111))</f>
        <v/>
      </c>
      <c r="E110" s="28"/>
      <c r="F110" s="23" t="str">
        <f>IF(F$111&lt;1,"",SUM($B$11:$X$11)+SUM($B$31:$X$31)+SUM($B$51:$X$51)+SUM($B$71:$X$71)+SUM($B$91:$X$91)+SUM($B$111:F$111))</f>
        <v/>
      </c>
      <c r="G110" s="28"/>
      <c r="H110" s="23" t="str">
        <f>IF(H$111&lt;1,"",SUM($B$11:$X$11)+SUM($B$31:$X$31)+SUM($B$51:$X$51)+SUM($B$71:$X$71)+SUM($B$91:$X$91)+SUM($B$111:H$111))</f>
        <v/>
      </c>
      <c r="I110" s="28"/>
      <c r="J110" s="23" t="str">
        <f>IF(J$111&lt;1,"",SUM($B$11:$X$11)+SUM($B$31:$X$31)+SUM($B$51:$X$51)+SUM($B$71:$X$71)+SUM($B$91:$X$91)+SUM($B$111:J$111))</f>
        <v/>
      </c>
      <c r="K110" s="28"/>
      <c r="L110" s="23" t="str">
        <f>IF(L$111&lt;1,"",SUM($B$11:$X$11)+SUM($B$31:$X$31)+SUM($B$51:$X$51)+SUM($B$71:$X$71)+SUM($B$91:$X$91)+SUM($B$111:L$111))</f>
        <v/>
      </c>
      <c r="M110" s="28"/>
      <c r="N110" s="23" t="str">
        <f>IF(N$111&lt;1,"",SUM($B$11:$X$11)+SUM($B$31:$X$31)+SUM($B$51:$X$51)+SUM($B$71:$X$71)+SUM($B$91:$X$91)+SUM($B$111:N$111))</f>
        <v/>
      </c>
      <c r="O110" s="28"/>
      <c r="P110" s="23" t="str">
        <f>IF(P$111&lt;1,"",SUM($B$11:$X$11)+SUM($B$31:$X$31)+SUM($B$51:$X$51)+SUM($B$71:$X$71)+SUM($B$91:$X$91)+SUM($B$111:P$111))</f>
        <v/>
      </c>
      <c r="Q110" s="28"/>
      <c r="R110" s="23" t="str">
        <f>IF(R$111&lt;1,"",SUM($B$11:$X$11)+SUM($B$31:$X$31)+SUM($B$51:$X$51)+SUM($B$71:$X$71)+SUM($B$91:$X$91)+SUM($B$111:R$111))</f>
        <v/>
      </c>
      <c r="S110" s="28"/>
      <c r="T110" s="23" t="str">
        <f>IF(T$111&lt;1,"",SUM($B$11:$X$11)+SUM($B$31:$X$31)+SUM($B$51:$X$51)+SUM($B$71:$X$71)+SUM($B$91:$X$91)+SUM($B$111:T$111))</f>
        <v/>
      </c>
      <c r="U110" s="28"/>
      <c r="V110" s="23" t="str">
        <f>IF(V$111&lt;1,"",SUM($B$11:$X$11)+SUM($B$31:$X$31)+SUM($B$51:$X$51)+SUM($B$71:$X$71)+SUM($B$91:$X$91)+SUM($B$111:V$111))</f>
        <v/>
      </c>
      <c r="W110" s="28"/>
      <c r="X110" s="23" t="str">
        <f>IF(X$111&lt;1,"",SUM($B$11:$X$11)+SUM($B$31:$X$31)+SUM($B$51:$X$51)+SUM($B$71:$X$71)+SUM($B$91:$X$91)+SUM($B$111:X$111))</f>
        <v/>
      </c>
      <c r="Y110" s="28"/>
    </row>
    <row r="111" spans="1:57" ht="13.5" thickBot="1" x14ac:dyDescent="0.25">
      <c r="A111" s="24" t="s">
        <v>1677</v>
      </c>
      <c r="B111" s="23">
        <f>IF($F$1400=0,0,IF(B$113&gt;0,1,0))</f>
        <v>0</v>
      </c>
      <c r="C111" s="29"/>
      <c r="D111" s="23">
        <f>IF($F$1420=0,0,IF(D$113&gt;0,1,0))</f>
        <v>0</v>
      </c>
      <c r="E111" s="29"/>
      <c r="F111" s="23">
        <f>IF($F$1440=0,0,IF(F$113&gt;0,1,0))</f>
        <v>0</v>
      </c>
      <c r="G111" s="29"/>
      <c r="H111" s="23">
        <f>IF($F$1460=0,0,IF(H$113&gt;0,1,0))</f>
        <v>0</v>
      </c>
      <c r="I111" s="29"/>
      <c r="J111" s="23">
        <f>IF($F$1480=0,0,IF(J$113&gt;0,1,0))</f>
        <v>0</v>
      </c>
      <c r="K111" s="29"/>
      <c r="L111" s="23">
        <f>IF($F$1500=0,0,IF(L$113&gt;0,1,0))</f>
        <v>0</v>
      </c>
      <c r="M111" s="29"/>
      <c r="N111" s="23">
        <f>IF($F$1520=0,0,IF(N$113&gt;0,1,0))</f>
        <v>0</v>
      </c>
      <c r="O111" s="29"/>
      <c r="P111" s="23">
        <f>IF($F$1540=0,0,IF(P$113&gt;0,1,0))</f>
        <v>0</v>
      </c>
      <c r="Q111" s="29"/>
      <c r="R111" s="23">
        <f>IF($F$1560=0,0,IF(R$113&gt;0,1,0))</f>
        <v>0</v>
      </c>
      <c r="S111" s="29"/>
      <c r="T111" s="23">
        <f>IF($F$1580=0,0,IF(T$113&gt;0,1,0))</f>
        <v>0</v>
      </c>
      <c r="U111" s="29"/>
      <c r="V111" s="23">
        <f>IF($F$1600=0,0,IF(V$113&gt;0,1,0))</f>
        <v>0</v>
      </c>
      <c r="W111" s="29"/>
      <c r="X111" s="23">
        <f>IF($F$1620=0,0,IF(X$113&gt;0,1,0))</f>
        <v>0</v>
      </c>
      <c r="Y111" s="29">
        <f>SUM(B11:X11)+SUM(B31:X31)+SUM(B51:X51)+SUM(B71:X71)+SUM(B91:X91)+SUM(B111:X111)</f>
        <v>0</v>
      </c>
    </row>
    <row r="112" spans="1:57" x14ac:dyDescent="0.2">
      <c r="A112" s="24" t="s">
        <v>1676</v>
      </c>
      <c r="B112" s="28">
        <f>IF(B$114&gt;0,(-0.3*B$113),0)</f>
        <v>0</v>
      </c>
      <c r="C112" s="11"/>
      <c r="D112" s="28">
        <f>IF(D$114&gt;0,(-0.3*D$113),0)</f>
        <v>0</v>
      </c>
      <c r="E112" s="11"/>
      <c r="F112" s="28">
        <f>IF(F$114&gt;0,(-0.3*F$113),0)</f>
        <v>0</v>
      </c>
      <c r="G112" s="11"/>
      <c r="H112" s="28">
        <f>IF(H$114&gt;0,(-0.3*H$113),0)</f>
        <v>0</v>
      </c>
      <c r="I112" s="11"/>
      <c r="J112" s="28">
        <f>IF(J$114&gt;0,(-0.3*J$113),0)</f>
        <v>0</v>
      </c>
      <c r="K112" s="11"/>
      <c r="L112" s="28">
        <f>IF(L$114&gt;0,(-0.3*L$113),0)</f>
        <v>0</v>
      </c>
      <c r="M112" s="11"/>
      <c r="N112" s="28">
        <f>IF(N$114&gt;0,(-0.3*N$113),0)</f>
        <v>0</v>
      </c>
      <c r="O112" s="11"/>
      <c r="P112" s="28">
        <f>IF(P$114&gt;0,(-0.3*P$113),0)</f>
        <v>0</v>
      </c>
      <c r="Q112" s="11"/>
      <c r="R112" s="28">
        <f>IF(R$114&gt;0,(-0.3*R$113),0)</f>
        <v>0</v>
      </c>
      <c r="S112" s="11"/>
      <c r="T112" s="28">
        <f>IF(T$114&gt;0,(-0.3*T$113),0)</f>
        <v>0</v>
      </c>
      <c r="U112" s="11"/>
      <c r="V112" s="28">
        <f>IF(V$114&gt;0,(-0.3*V$113),0)</f>
        <v>0</v>
      </c>
      <c r="W112" s="11"/>
      <c r="X112" s="28">
        <f>IF(X$114&gt;0,(-0.3*X$113),0)</f>
        <v>0</v>
      </c>
      <c r="Y112" s="98"/>
    </row>
    <row r="113" spans="1:25" x14ac:dyDescent="0.2">
      <c r="A113" s="24" t="s">
        <v>1661</v>
      </c>
      <c r="B113" s="101">
        <f>Konfigurator!B$93</f>
        <v>0</v>
      </c>
      <c r="C113" s="11"/>
      <c r="D113" s="101">
        <f>Konfigurator!D$93</f>
        <v>0</v>
      </c>
      <c r="E113" s="11"/>
      <c r="F113" s="101">
        <f>Konfigurator!F$93</f>
        <v>0</v>
      </c>
      <c r="G113" s="11"/>
      <c r="H113" s="101">
        <f>Konfigurator!H$93</f>
        <v>0</v>
      </c>
      <c r="I113" s="11"/>
      <c r="J113" s="101">
        <f>Konfigurator!J$93</f>
        <v>0</v>
      </c>
      <c r="K113" s="11"/>
      <c r="L113" s="101">
        <f>Konfigurator!L$93</f>
        <v>0</v>
      </c>
      <c r="M113" s="11"/>
      <c r="N113" s="101">
        <f>Konfigurator!N$93</f>
        <v>0</v>
      </c>
      <c r="O113" s="11"/>
      <c r="P113" s="101">
        <f>Konfigurator!P$93</f>
        <v>0</v>
      </c>
      <c r="Q113" s="11"/>
      <c r="R113" s="101">
        <f>Konfigurator!R$93</f>
        <v>0</v>
      </c>
      <c r="S113" s="11"/>
      <c r="T113" s="101">
        <f>Konfigurator!T$93</f>
        <v>0</v>
      </c>
      <c r="U113" s="11"/>
      <c r="V113" s="101">
        <f>Konfigurator!V$93</f>
        <v>0</v>
      </c>
      <c r="W113" s="11"/>
      <c r="X113" s="101">
        <f>Konfigurator!X$93</f>
        <v>0</v>
      </c>
      <c r="Y113" s="21"/>
    </row>
    <row r="114" spans="1:25" x14ac:dyDescent="0.2">
      <c r="A114" s="24" t="s">
        <v>1662</v>
      </c>
      <c r="B114" s="101">
        <f>Konfigurator!B$94</f>
        <v>0</v>
      </c>
      <c r="C114" s="11"/>
      <c r="D114" s="101">
        <f>Konfigurator!D$94</f>
        <v>0</v>
      </c>
      <c r="E114" s="11"/>
      <c r="F114" s="101">
        <f>Konfigurator!F$94</f>
        <v>0</v>
      </c>
      <c r="G114" s="11"/>
      <c r="H114" s="101">
        <f>Konfigurator!H$94</f>
        <v>0</v>
      </c>
      <c r="I114" s="11"/>
      <c r="J114" s="101">
        <f>Konfigurator!J$94</f>
        <v>0</v>
      </c>
      <c r="K114" s="11"/>
      <c r="L114" s="101">
        <f>Konfigurator!L$94</f>
        <v>0</v>
      </c>
      <c r="M114" s="11"/>
      <c r="N114" s="101">
        <f>Konfigurator!N$94</f>
        <v>0</v>
      </c>
      <c r="O114" s="11"/>
      <c r="P114" s="101">
        <f>Konfigurator!P$94</f>
        <v>0</v>
      </c>
      <c r="Q114" s="11"/>
      <c r="R114" s="101">
        <f>Konfigurator!R$94</f>
        <v>0</v>
      </c>
      <c r="S114" s="11"/>
      <c r="T114" s="101">
        <f>Konfigurator!T$94</f>
        <v>0</v>
      </c>
      <c r="U114" s="11"/>
      <c r="V114" s="101">
        <f>Konfigurator!V$94</f>
        <v>0</v>
      </c>
      <c r="W114" s="11"/>
      <c r="X114" s="101">
        <f>Konfigurator!X$94</f>
        <v>0</v>
      </c>
      <c r="Y114" s="21"/>
    </row>
    <row r="115" spans="1:25" x14ac:dyDescent="0.2">
      <c r="A115" s="24" t="s">
        <v>1663</v>
      </c>
      <c r="B115" s="47" t="str">
        <f>IF($B$113=0,"",IF(ISNA(VLOOKUP($F$1400,$F$1401:$J$1410,2,FALSE)),"",IF($F$1400=FALSE,"",VLOOKUP($F$1400,$F$1401:$J$1410,2))))</f>
        <v/>
      </c>
      <c r="C115" s="25"/>
      <c r="D115" s="47" t="str">
        <f>IF($D$113=0,"",IF(ISNA(VLOOKUP($F$1420,$F$1421:$J$1430,2,FALSE)),"",IF($F$1420=FALSE,"",VLOOKUP($F$1420,$F$1421:$J$1430,2))))</f>
        <v/>
      </c>
      <c r="E115" s="25"/>
      <c r="F115" s="47" t="str">
        <f>IF($F$113=0,"",IF(ISNA(VLOOKUP($F$1440,$F$1441:$J$1450,2,FALSE)),"",IF($F$1440=FALSE,"",VLOOKUP($F$1440,$F$1441:$J$1450,2))))</f>
        <v/>
      </c>
      <c r="G115" s="25"/>
      <c r="H115" s="47" t="str">
        <f>IF($H$113=0,"",IF(ISNA(VLOOKUP($F$1460,$F$1461:$J$1470,2,FALSE)),"",IF($F$1460=FALSE,"",VLOOKUP($F$1460,$F$1461:$J$1470,2))))</f>
        <v/>
      </c>
      <c r="I115" s="25"/>
      <c r="J115" s="47" t="str">
        <f>IF($J$113=0,"",IF(ISNA(VLOOKUP($F$1480,$F$1481:$J$1490,2,FALSE)),"",IF($F$1480=FALSE,"",VLOOKUP($F$1480,$F$1481:$J$1490,2))))</f>
        <v/>
      </c>
      <c r="K115" s="25"/>
      <c r="L115" s="47" t="str">
        <f>IF($L$113=0,"",IF(ISNA(VLOOKUP($F$1500,$F$1501:$J$1510,2,FALSE)),"",IF($F$1500=FALSE,"",VLOOKUP($F$1500,$F$1501:$J$1510,2))))</f>
        <v/>
      </c>
      <c r="M115" s="25"/>
      <c r="N115" s="47" t="str">
        <f>IF($N$113=0,"",IF(ISNA(VLOOKUP($F$1520,$F$1521:$J$1530,2,FALSE)),"",IF($F$1520=FALSE,"",VLOOKUP($F$1520,$F$1521:$J$1530,2))))</f>
        <v/>
      </c>
      <c r="O115" s="25"/>
      <c r="P115" s="47" t="str">
        <f>IF($P$113=0,"",IF(ISNA(VLOOKUP($F$1540,$F$1541:$J$1550,2,FALSE)),"",IF($F$1540=FALSE,"",VLOOKUP($F$1540,$F$1541:$J$1550,2))))</f>
        <v/>
      </c>
      <c r="Q115" s="25"/>
      <c r="R115" s="47" t="str">
        <f>IF($R$113=0,"",IF(ISNA(VLOOKUP($F$1560,$F$1561:$J$1570,2,FALSE)),"",IF($F$1560=FALSE,"",VLOOKUP($F$1560,$F$1561:$J$1570,2))))</f>
        <v/>
      </c>
      <c r="S115" s="25"/>
      <c r="T115" s="47" t="str">
        <f>IF($T$113=0,"",IF(ISNA(VLOOKUP($F$1580,$F$1581:$J$1590,2,FALSE)),"",IF($F$1580=FALSE,"",VLOOKUP($F$1580,$F$1581:$J$1590,2))))</f>
        <v/>
      </c>
      <c r="U115" s="25"/>
      <c r="V115" s="47" t="str">
        <f>IF($V$113=0,"",IF(ISNA(VLOOKUP($F$1600,$F$1601:$J$1610,2,FALSE)),"",IF($F$1600=FALSE,"",VLOOKUP($F$1600,$F$1601:$J$1610,2))))</f>
        <v/>
      </c>
      <c r="W115" s="25"/>
      <c r="X115" s="47" t="str">
        <f>IF($X$113=0,"",IF(ISNA(VLOOKUP($F$1620,$F$1621:$J$1630,2,FALSE)),"",IF($F$1620=FALSE,"",VLOOKUP($F$1620,$F$1621:$J$1630,2))))</f>
        <v/>
      </c>
      <c r="Y115" s="25"/>
    </row>
    <row r="116" spans="1:25" x14ac:dyDescent="0.2">
      <c r="A116" s="24" t="s">
        <v>1664</v>
      </c>
      <c r="B116" s="47" t="str">
        <f>IF($B$113=0,"",IF(ISNA(VLOOKUP($F$1400,$F$1401:$J$1410,3,FALSE)),"",IF($F$1400=FALSE,"",VLOOKUP($F$1400,$F$1401:$J$1410,3))))</f>
        <v/>
      </c>
      <c r="C116" s="25"/>
      <c r="D116" s="47" t="str">
        <f>IF($D$113=0,"",IF(ISNA(VLOOKUP($F$1420,$F$1421:$J$1430,3,FALSE)),"",IF($F$1420=FALSE,"",VLOOKUP($F$1420,$F$1421:$J$1430,3))))</f>
        <v/>
      </c>
      <c r="E116" s="25"/>
      <c r="F116" s="47" t="str">
        <f>IF($F$113=0,"",IF(ISNA(VLOOKUP($F$1440,$F$1441:$J$1450,3,FALSE)),"",IF($F$1440=FALSE,"",VLOOKUP($F$1440,$F$1441:$J$1450,3))))</f>
        <v/>
      </c>
      <c r="G116" s="25"/>
      <c r="H116" s="47" t="str">
        <f>IF($H$113=0,"",IF(ISNA(VLOOKUP($F$1460,$F$1461:$J$1470,3,FALSE)),"",IF($F$1460=FALSE,"",VLOOKUP($F$1460,$F$1461:$J$1470,3))))</f>
        <v/>
      </c>
      <c r="I116" s="25"/>
      <c r="J116" s="47" t="str">
        <f>IF($J$113=0,"",IF(ISNA(VLOOKUP($F$1480,$F$1481:$J$1490,3,FALSE)),"",IF($F$1480=FALSE,"",VLOOKUP($F$1480,$F$1481:$J$1490,3))))</f>
        <v/>
      </c>
      <c r="K116" s="25"/>
      <c r="L116" s="47" t="str">
        <f>IF($L$113=0,"",IF(ISNA(VLOOKUP($F$1500,$F$1501:$J$1510,3,FALSE)),"",IF($F$1500=FALSE,"",VLOOKUP($F$1500,$F$1501:$J$1510,3))))</f>
        <v/>
      </c>
      <c r="M116" s="25"/>
      <c r="N116" s="47" t="str">
        <f>IF($N$113=0,"",IF(ISNA(VLOOKUP($F$1520,$F$1521:$J$1530,3,FALSE)),"",IF($F$1520=FALSE,"",VLOOKUP($F$1520,$F$1521:$J$1530,3))))</f>
        <v/>
      </c>
      <c r="O116" s="25"/>
      <c r="P116" s="47" t="str">
        <f>IF($P$113=0,"",IF(ISNA(VLOOKUP($F$1540,$F$1541:$J$1550,3,FALSE)),"",IF($F$1540=FALSE,"",VLOOKUP($F$1540,$F$1541:$J$1550,3))))</f>
        <v/>
      </c>
      <c r="Q116" s="25"/>
      <c r="R116" s="47" t="str">
        <f>IF($R$113=0,"",IF(ISNA(VLOOKUP($F$1560,$F$1561:$J$1570,3,FALSE)),"",IF($F$1560=FALSE,"",VLOOKUP($F$1560,$F$1561:$J$1570,3))))</f>
        <v/>
      </c>
      <c r="S116" s="25"/>
      <c r="T116" s="47" t="str">
        <f>IF($T$113=0,"",IF(ISNA(VLOOKUP($F$1580,$F$1581:$J$1590,3,FALSE)),"",IF($F$1580=FALSE,"",VLOOKUP($F$1580,$F$1581:$J$1590,3))))</f>
        <v/>
      </c>
      <c r="U116" s="25"/>
      <c r="V116" s="47" t="str">
        <f>IF($V$113=0,"",IF(ISNA(VLOOKUP($F$1600,$F$1601:$J$1610,3,FALSE)),"",IF($F$1600=FALSE,"",VLOOKUP($F$1600,$F$1601:$J$1610,3))))</f>
        <v/>
      </c>
      <c r="W116" s="25"/>
      <c r="X116" s="47" t="str">
        <f>IF($X$113=0,"",IF(ISNA(VLOOKUP($F$1620,$F$1621:$J$1630,3,FALSE)),"",IF($F$1620=FALSE,"",VLOOKUP($F$1620,$F$1621:$J$1630,3))))</f>
        <v/>
      </c>
      <c r="Y116" s="25"/>
    </row>
    <row r="117" spans="1:25" x14ac:dyDescent="0.2">
      <c r="A117" s="24" t="s">
        <v>1665</v>
      </c>
      <c r="B117" s="47" t="str">
        <f>IF($B$113=0,"",IF(ISNA(VLOOKUP($F$1400,$F$1401:$J$1410,4,FALSE)),"",IF($F$1400=FALSE,"",VLOOKUP($F$1400,$F$1401:$J$1410,4))))</f>
        <v/>
      </c>
      <c r="C117" s="25"/>
      <c r="D117" s="47" t="str">
        <f>IF($D$113=0,"",IF(ISNA(VLOOKUP($F$1420,$F$1421:$J$1430,4,FALSE)),"",IF($F$1420=FALSE,"",VLOOKUP($F$1420,$F$1421:$J$1430,4))))</f>
        <v/>
      </c>
      <c r="E117" s="25"/>
      <c r="F117" s="47" t="str">
        <f>IF($F$113=0,"",IF(ISNA(VLOOKUP($F$1440,$F$1441:$J$1450,4,FALSE)),"",IF($F$1440=FALSE,"",VLOOKUP($F$1440,$F$1441:$J$1450,4))))</f>
        <v/>
      </c>
      <c r="G117" s="25"/>
      <c r="H117" s="47" t="str">
        <f>IF($H$113=0,"",IF(ISNA(VLOOKUP($F$1460,$F$1461:$J$1470,4,FALSE)),"",IF($F$1460=FALSE,"",VLOOKUP($F$1460,$F$1461:$J$1470,4))))</f>
        <v/>
      </c>
      <c r="I117" s="25"/>
      <c r="J117" s="47" t="str">
        <f>IF($J$113=0,"",IF(ISNA(VLOOKUP($F$1480,$F$1481:$J$1490,4,FALSE)),"",IF($F$1480=FALSE,"",VLOOKUP($F$1480,$F$1481:$J$1490,4))))</f>
        <v/>
      </c>
      <c r="K117" s="25"/>
      <c r="L117" s="47" t="str">
        <f>IF($L$113=0,"",IF(ISNA(VLOOKUP($F$1500,$F$1501:$J$1510,4,FALSE)),"",IF($F$1500=FALSE,"",VLOOKUP($F$1500,$F$1501:$J$1510,4))))</f>
        <v/>
      </c>
      <c r="M117" s="25"/>
      <c r="N117" s="47" t="str">
        <f>IF($N$113=0,"",IF(ISNA(VLOOKUP($F$1520,$F$1521:$J$1530,4,FALSE)),"",IF($F$1520=FALSE,"",VLOOKUP($F$1520,$F$1521:$J$1530,4))))</f>
        <v/>
      </c>
      <c r="O117" s="25"/>
      <c r="P117" s="47" t="str">
        <f>IF($P$113=0,"",IF(ISNA(VLOOKUP($F$1540,$F$1541:$J$1550,4,FALSE)),"",IF($F$1540=FALSE,"",VLOOKUP($F$1540,$F$1541:$J$1550,4))))</f>
        <v/>
      </c>
      <c r="Q117" s="25"/>
      <c r="R117" s="47" t="str">
        <f>IF($R$113=0,"",IF(ISNA(VLOOKUP($F$1560,$F$1561:$J$1570,4,FALSE)),"",IF($F$1560=FALSE,"",VLOOKUP($F$1560,$F$1561:$J$1570,4))))</f>
        <v/>
      </c>
      <c r="S117" s="25"/>
      <c r="T117" s="47" t="str">
        <f>IF($T$113=0,"",IF(ISNA(VLOOKUP($F$1580,$F$1581:$J$1590,4,FALSE)),"",IF($F$1580=FALSE,"",VLOOKUP($F$1580,$F$1581:$J$1590,4))))</f>
        <v/>
      </c>
      <c r="U117" s="25"/>
      <c r="V117" s="47" t="str">
        <f>IF($V$113=0,"",IF(ISNA(VLOOKUP($F$1600,$F$1601:$J$1610,4,FALSE)),"",IF($F$1600=FALSE,"",VLOOKUP($F$1600,$F$1601:$J$1610,4))))</f>
        <v/>
      </c>
      <c r="W117" s="25"/>
      <c r="X117" s="47" t="str">
        <f>IF($X$113=0,"",IF(ISNA(VLOOKUP($F$1620,$F$1621:$J$1630,4,FALSE)),"",IF($F$1620=FALSE,"",VLOOKUP($F$1620,$F$1621:$J$1630,4))))</f>
        <v/>
      </c>
      <c r="Y117" s="25"/>
    </row>
    <row r="118" spans="1:25" x14ac:dyDescent="0.2">
      <c r="A118" s="24" t="s">
        <v>1666</v>
      </c>
      <c r="B118" s="47" t="str">
        <f>IF(OR(B$122="N",B$114=0),"",IF($F$1400=FALSE,"",IF($F$1400=0,"",$G$1411)))</f>
        <v/>
      </c>
      <c r="C118" s="25"/>
      <c r="D118" s="47" t="str">
        <f>IF(OR(D$122="N",D$114=0),"",IF($F$1420=FALSE,"",IF($F$1420=0,"",$G$1431)))</f>
        <v/>
      </c>
      <c r="E118" s="25"/>
      <c r="F118" s="47" t="str">
        <f>IF(OR(F$122="N",F$114=0),"",IF($F$1440=FALSE,"",IF($F$1440=0,"",$G$1451)))</f>
        <v/>
      </c>
      <c r="G118" s="25"/>
      <c r="H118" s="47" t="str">
        <f>IF(OR(H$122="N",H$114=0),"",IF($F$1460=FALSE,"",IF($F$1460=0,"",$G$1471)))</f>
        <v/>
      </c>
      <c r="I118" s="25"/>
      <c r="J118" s="47" t="str">
        <f>IF(OR(J$122="N",J$114=0),"",IF($F$1480=FALSE,"",IF($F$1480=0,"",$G$1491)))</f>
        <v/>
      </c>
      <c r="K118" s="25"/>
      <c r="L118" s="47" t="str">
        <f>IF(OR(L$122="N",L$114=0),"",IF($F$1500=FALSE,"",IF($F$1500=0,"",$G$1511)))</f>
        <v/>
      </c>
      <c r="M118" s="25"/>
      <c r="N118" s="47" t="str">
        <f>IF(OR(N$122="N",N$114=0),"",IF($F$1520=FALSE,"",IF($F$1520=0,"",$G$1531)))</f>
        <v/>
      </c>
      <c r="O118" s="25"/>
      <c r="P118" s="47" t="str">
        <f>IF(OR(P$122="N",P$114=0),"",IF($F$1540=FALSE,"",IF($F$1540=0,"",$G$1551)))</f>
        <v/>
      </c>
      <c r="Q118" s="25"/>
      <c r="R118" s="47" t="str">
        <f>IF(OR(R$122="N",R$114=0),"",IF($F$1560=FALSE,"",IF($F$1560=0,"",$G$1571)))</f>
        <v/>
      </c>
      <c r="S118" s="25"/>
      <c r="T118" s="47" t="str">
        <f>IF(OR(T$122="N",T$114=0),"",IF($F$1580=FALSE,"",IF($F$1580=0,"",$G$1591)))</f>
        <v/>
      </c>
      <c r="U118" s="25"/>
      <c r="V118" s="47" t="str">
        <f>IF(OR(V$122="N",V$114=0),"",IF($F$1600=FALSE,"",IF($F$1600=0,"",$G$1611)))</f>
        <v/>
      </c>
      <c r="W118" s="25"/>
      <c r="X118" s="47" t="str">
        <f>IF(OR(X$122="N",X$114=0),"",IF($F$1620=FALSE,"",IF($F$1620=0,"",$G$1631)))</f>
        <v/>
      </c>
      <c r="Y118" s="25"/>
    </row>
    <row r="119" spans="1:25" ht="13.5" thickBot="1" x14ac:dyDescent="0.25">
      <c r="A119" s="22" t="s">
        <v>1667</v>
      </c>
      <c r="B119" s="47" t="str">
        <f>IF(OR(B$122="N",B$114=0),"",IF($F$1400=FALSE,"",IF($F$1400=0,"",$I$1411)))</f>
        <v/>
      </c>
      <c r="C119" s="25"/>
      <c r="D119" s="47" t="str">
        <f>IF(OR(D$122="N",D$114=0),"",IF($F$1420=FALSE,"",IF($F$1420=0,"",$I$1431)))</f>
        <v/>
      </c>
      <c r="E119" s="25"/>
      <c r="F119" s="47" t="str">
        <f>IF(OR(F$122="N",F$114=0),"",IF($F$1440=FALSE,"",IF($F$1440=0,"",$I$1451)))</f>
        <v/>
      </c>
      <c r="G119" s="25"/>
      <c r="H119" s="47" t="str">
        <f>IF(OR(H$122="N",H$114=0),"",IF($F$1460=FALSE,"",IF($F$1460=0,"",$I$1471)))</f>
        <v/>
      </c>
      <c r="I119" s="25"/>
      <c r="J119" s="47" t="str">
        <f>IF(OR(J$122="N",J$114=0),"",IF($F$1480=FALSE,"",IF($F$1480=0,"",$I$1491)))</f>
        <v/>
      </c>
      <c r="K119" s="25"/>
      <c r="L119" s="47" t="str">
        <f>IF(OR(L$122="N",L$114=0),"",IF($F$1500=FALSE,"",IF($F$1500=0,"",$I$1511)))</f>
        <v/>
      </c>
      <c r="M119" s="25"/>
      <c r="N119" s="47" t="str">
        <f>IF(OR(N$122="N",N$114=0),"",IF($F$1520=FALSE,"",IF($F$1520=0,"",$I$1531)))</f>
        <v/>
      </c>
      <c r="O119" s="25"/>
      <c r="P119" s="47" t="str">
        <f>IF(OR(P$122="N",P$114=0),"",IF($F$1540=FALSE,"",IF($F$1540=0,"",$I$1551)))</f>
        <v/>
      </c>
      <c r="Q119" s="25"/>
      <c r="R119" s="47" t="str">
        <f>IF(OR(R$122="N",R$114=0),"",IF($F$1560=FALSE,"",IF($F$1560=0,"",$I$1571)))</f>
        <v/>
      </c>
      <c r="S119" s="25"/>
      <c r="T119" s="47" t="str">
        <f>IF(OR(T$122="N",T$114=0),"",IF($F$1580=FALSE,"",IF($F$1580=0,"",$I$1591)))</f>
        <v/>
      </c>
      <c r="U119" s="25"/>
      <c r="V119" s="47" t="str">
        <f>IF(OR(V$122="N",V$114=0),"",IF($F$1600=FALSE,"",IF($F$1600=0,"",$I$1611)))</f>
        <v/>
      </c>
      <c r="W119" s="25"/>
      <c r="X119" s="47" t="str">
        <f>IF(OR(X$122="N",X$114=0),"",IF($F$1620=FALSE,"",IF($F$1620=0,"",$I$1631)))</f>
        <v/>
      </c>
      <c r="Y119" s="25"/>
    </row>
    <row r="120" spans="1:25" ht="13.5" thickBot="1" x14ac:dyDescent="0.25">
      <c r="A120" s="24" t="s">
        <v>1668</v>
      </c>
      <c r="B120" s="50" t="str">
        <f>IF(OR(B$122="N",B$114=0,$G$1413=""),"",IF($F$1400=FALSE,"",IF($F$1400=0,"",$G$1413)))</f>
        <v/>
      </c>
      <c r="C120" s="25"/>
      <c r="D120" s="50" t="str">
        <f>IF(OR(D$122="N",D$114=0,$G$1433=""),"",IF($F$1420=FALSE,"",IF($F$1420=0,"",$G$1433)))</f>
        <v/>
      </c>
      <c r="E120" s="25"/>
      <c r="F120" s="50" t="str">
        <f>IF(OR(F$122="N",F$114=0,$G$1453=""),"",IF($F$1440=FALSE,"",IF($F$1440=0,"",$G$1453)))</f>
        <v/>
      </c>
      <c r="G120" s="25"/>
      <c r="H120" s="50" t="str">
        <f>IF(OR(H$122="N",H$114=0,$G$1473=""),"",IF($F$1460=FALSE,"",IF($F$1460=0,"",$G$1473)))</f>
        <v/>
      </c>
      <c r="I120" s="25"/>
      <c r="J120" s="50" t="str">
        <f>IF(OR(J$122="N",J$114=0,$G$1493=""),"",IF($F$1480=FALSE,"",IF($F$1480=0,"",$G$1493)))</f>
        <v/>
      </c>
      <c r="K120" s="25"/>
      <c r="L120" s="50" t="str">
        <f>IF(OR(L$122="N",L$114=0,$G$1513=""),"",IF($F$1500=FALSE,"",IF($F$1500=0,"",$G$1513)))</f>
        <v/>
      </c>
      <c r="M120" s="25"/>
      <c r="N120" s="50" t="str">
        <f>IF(OR(N$122="N",N$114=0,$G$1533=""),"",IF($F$1520=FALSE,"",IF($F$1520=0,"",$G$1533)))</f>
        <v/>
      </c>
      <c r="O120" s="25"/>
      <c r="P120" s="50" t="str">
        <f>IF(OR(P$122="N",P$114=0,$G$1553=""),"",IF($F$1540=FALSE,"",IF($F$1540=0,"",$G$1553)))</f>
        <v/>
      </c>
      <c r="Q120" s="25"/>
      <c r="R120" s="50" t="str">
        <f>IF(OR(R$122="N",R$114=0,$G$1573=""),"",IF($F$1560=FALSE,"",IF($F$1560=0,"",$G$1573)))</f>
        <v/>
      </c>
      <c r="S120" s="25"/>
      <c r="T120" s="50" t="str">
        <f>IF(OR(T$122="N",T$114=0,$G$1593=""),"",IF($F$1580=FALSE,"",IF($F$1580=0,"",$G$1593)))</f>
        <v/>
      </c>
      <c r="U120" s="25"/>
      <c r="V120" s="50" t="str">
        <f>IF(OR(V$122="N",V$114=0,$G$1613=""),"",IF($F$1600=FALSE,"",IF($F$1600=0,"",$G$1613)))</f>
        <v/>
      </c>
      <c r="W120" s="25"/>
      <c r="X120" s="50" t="str">
        <f>IF(OR(X$122="N",X$114=0,$G$1633=""),"",IF($F$1620=FALSE,"",IF($F$1620=0,"",$G$1633)))</f>
        <v/>
      </c>
      <c r="Y120" s="25"/>
    </row>
    <row r="121" spans="1:25" ht="13.5" thickBot="1" x14ac:dyDescent="0.25">
      <c r="A121" s="22" t="s">
        <v>1669</v>
      </c>
      <c r="B121" s="50" t="str">
        <f>IF(OR(B$122="N",B$114=0,$G$1413=""),"",IF($F$1400=FALSE,"",IF($F$1400=0,"",$I$1413)))</f>
        <v/>
      </c>
      <c r="C121" s="25"/>
      <c r="D121" s="50" t="str">
        <f>IF(OR(D$122="N",D$114=0,$G$1433=""),"",IF($F$1420=FALSE,"",IF($F$1420=0,"",$I$1433)))</f>
        <v/>
      </c>
      <c r="E121" s="25"/>
      <c r="F121" s="50" t="str">
        <f>IF(OR(F$122="N",F$114=0,$G$1453=""),"",IF($F$1440=FALSE,"",IF($F$1440=0,"",$I$1453)))</f>
        <v/>
      </c>
      <c r="G121" s="25"/>
      <c r="H121" s="50" t="str">
        <f>IF(OR(H$122="N",H$114=0,$G$1473=""),"",IF($F$1460=FALSE,"",IF($F$1460=0,"",$I$1473)))</f>
        <v/>
      </c>
      <c r="I121" s="25"/>
      <c r="J121" s="50" t="str">
        <f>IF(OR(J$122="N",J$114=0,$G$1493=""),"",IF($F$1480=FALSE,"",IF($F$1480=0,"",$I$1493)))</f>
        <v/>
      </c>
      <c r="K121" s="25"/>
      <c r="L121" s="50" t="str">
        <f>IF(OR(L$122="N",L$114=0,$G$1513=""),"",IF($F$1500=FALSE,"",IF($F$1500=0,"",$I$1513)))</f>
        <v/>
      </c>
      <c r="M121" s="25"/>
      <c r="N121" s="50" t="str">
        <f>IF(OR(N$122="N",N$114=0,$G$1533=""),"",IF($F$1520=FALSE,"",IF($F$1520=0,"",$I$1533)))</f>
        <v/>
      </c>
      <c r="O121" s="25"/>
      <c r="P121" s="50" t="str">
        <f>IF(OR(P$122="N",P$114=0,$G$1553=""),"",IF($F$1540=FALSE,"",IF($F$1540=0,"",$I$1553)))</f>
        <v/>
      </c>
      <c r="Q121" s="25"/>
      <c r="R121" s="50" t="str">
        <f>IF(OR(R$122="N",R$114=0,$G$1573=""),"",IF($F$1560=FALSE,"",IF($F$1560=0,"",$I$1573)))</f>
        <v/>
      </c>
      <c r="S121" s="25"/>
      <c r="T121" s="50" t="str">
        <f>IF(OR(T$122="N",T$114=0,$G$1593=""),"",IF($F$1580=FALSE,"",IF($F$1580=0,"",$I$1593)))</f>
        <v/>
      </c>
      <c r="U121" s="25"/>
      <c r="V121" s="50" t="str">
        <f>IF(OR(V$122="N",V$114=0,$G$1613=""),"",IF($F$1600=FALSE,"",IF($F$1600=0,"",$I$1613)))</f>
        <v/>
      </c>
      <c r="W121" s="25"/>
      <c r="X121" s="50" t="str">
        <f>IF(OR(X$122="N",X$114=0,$G$1633=""),"",IF($F$1620=FALSE,"",IF($F$1620=0,"",$I$1633)))</f>
        <v/>
      </c>
      <c r="Y121" s="25"/>
    </row>
    <row r="122" spans="1:25" x14ac:dyDescent="0.2">
      <c r="A122" s="24" t="s">
        <v>145</v>
      </c>
      <c r="B122" s="109" t="str">
        <f>IF(ISNA(VLOOKUP($F$1400,$F$1401:$J$1410,5,FALSE)),"",IF($F$1400=FALSE,"",VLOOKUP($F$1400,$F$1401:$J$1410,5)))</f>
        <v/>
      </c>
      <c r="C122" s="25"/>
      <c r="D122" s="109" t="str">
        <f>IF(ISNA(VLOOKUP($F$1420,$F$1421:$J$1430,5,FALSE)),"",IF($F$1420=FALSE,"",VLOOKUP($F$1420,$F$1421:$J$1430,5)))</f>
        <v/>
      </c>
      <c r="E122" s="25"/>
      <c r="F122" s="109" t="str">
        <f>IF(ISNA(VLOOKUP($F$1440,$F$1441:$J$1450,5,FALSE)),"",IF($F$1440=FALSE,"",VLOOKUP($F$1440,$F$1441:$J$1450,5)))</f>
        <v>N</v>
      </c>
      <c r="G122" s="25"/>
      <c r="H122" s="109" t="str">
        <f>IF(ISNA(VLOOKUP($F$1460,$F$1461:$J$1470,5,FALSE)),"",IF($F$1460=FALSE,"",VLOOKUP($F$1460,$F$1461:$J$1470,5)))</f>
        <v>N</v>
      </c>
      <c r="I122" s="25"/>
      <c r="J122" s="109" t="str">
        <f>IF(ISNA(VLOOKUP($F$1480,$F$1481:$J$1490,5,FALSE)),"",IF($F$1480=FALSE,"",VLOOKUP($F$1480,$F$1481:$J$1490,5)))</f>
        <v>N</v>
      </c>
      <c r="K122" s="25"/>
      <c r="L122" s="109" t="str">
        <f>IF(ISNA(VLOOKUP($F$1500,$F$1501:$J$1510,5,FALSE)),"",IF($F$1500=FALSE,"",VLOOKUP($F$1500,$F$1501:$J$1510,5)))</f>
        <v>N</v>
      </c>
      <c r="M122" s="25"/>
      <c r="N122" s="109" t="str">
        <f>IF(ISNA(VLOOKUP($F$1520,$F$1521:$J$1530,5,FALSE)),"",IF($F$1520=FALSE,"",VLOOKUP($F$1520,$F$1521:$J$1530,5)))</f>
        <v>N</v>
      </c>
      <c r="O122" s="25"/>
      <c r="P122" s="109" t="str">
        <f>IF(ISNA(VLOOKUP($F$1540,$F$1541:$J$1550,5,FALSE)),"",IF($F$1540=FALSE,"",VLOOKUP($F$1540,$F$1541:$J$1550,5)))</f>
        <v>N</v>
      </c>
      <c r="Q122" s="25"/>
      <c r="R122" s="109" t="str">
        <f>IF(ISNA(VLOOKUP($F$1560,$F$1561:$J$1570,5,FALSE)),"",IF($F$1560=FALSE,"",VLOOKUP($F$1560,$F$1561:$J$1570,5)))</f>
        <v>N</v>
      </c>
      <c r="S122" s="25"/>
      <c r="T122" s="109" t="str">
        <f>IF(ISNA(VLOOKUP($F$1580,$F$1581:$J$1590,5,FALSE)),"",IF($F$1580=FALSE,"",VLOOKUP($F$1580,$F$1581:$J$1590,5)))</f>
        <v/>
      </c>
      <c r="U122" s="25"/>
      <c r="V122" s="109" t="str">
        <f>IF(ISNA(VLOOKUP($F$1600,$F$1601:$J$1610,5,FALSE)),"",IF($F$1600=FALSE,"",VLOOKUP($F$1600,$F$1601:$J$1610,5)))</f>
        <v>N</v>
      </c>
      <c r="W122" s="25"/>
      <c r="X122" s="109" t="str">
        <f>IF(ISNA(VLOOKUP($F$1620,$F$1621:$J$1630,5,FALSE)),"",IF($F$1620=FALSE,"",VLOOKUP($F$1620,$F$1621:$J$1630,5)))</f>
        <v/>
      </c>
      <c r="Y122" s="25"/>
    </row>
    <row r="123" spans="1:25" ht="13.5" thickBot="1" x14ac:dyDescent="0.25">
      <c r="A123" s="24" t="s">
        <v>1679</v>
      </c>
      <c r="B123" s="29">
        <f>IF(B122="N",0,(B114*B113)+B112)</f>
        <v>0</v>
      </c>
      <c r="C123" s="21"/>
      <c r="D123" s="29">
        <f>IF(D122="N",0,(D114*D113)+D112)</f>
        <v>0</v>
      </c>
      <c r="E123" s="108"/>
      <c r="F123" s="29">
        <f>IF(F122="N",0,(F114*F113)+F112)</f>
        <v>0</v>
      </c>
      <c r="G123" s="101"/>
      <c r="H123" s="29">
        <f>IF(H122="N",0,(H114*H113)+H112)</f>
        <v>0</v>
      </c>
      <c r="I123" s="101"/>
      <c r="J123" s="29">
        <f>IF(J122="N",0,(J114*J113)+J112)</f>
        <v>0</v>
      </c>
      <c r="K123" s="101"/>
      <c r="L123" s="29">
        <f>IF(L122="N",0,(L114*L113)+L112)</f>
        <v>0</v>
      </c>
      <c r="M123" s="101"/>
      <c r="N123" s="29">
        <f>IF(N122="N",0,(N114*N113)+N112)</f>
        <v>0</v>
      </c>
      <c r="O123" s="101"/>
      <c r="P123" s="29">
        <f>IF(P122="N",0,(P114*P113)+P112)</f>
        <v>0</v>
      </c>
      <c r="Q123" s="101"/>
      <c r="R123" s="29">
        <f>IF(R122="N",0,(R114*R113)+R112)</f>
        <v>0</v>
      </c>
      <c r="S123" s="101"/>
      <c r="T123" s="29">
        <f>IF(T122="N",0,(T114*T113)+T112)</f>
        <v>0</v>
      </c>
      <c r="U123" s="101"/>
      <c r="V123" s="29">
        <f>IF(V122="N",0,(V114*V113)+V112)</f>
        <v>0</v>
      </c>
      <c r="W123" s="101"/>
      <c r="X123" s="29">
        <f>IF(X122="N",0,(X114*X113)+X112)</f>
        <v>0</v>
      </c>
      <c r="Y123" s="11"/>
    </row>
    <row r="124" spans="1:25" ht="13.5" thickBot="1" x14ac:dyDescent="0.25">
      <c r="A124" s="24" t="s">
        <v>1610</v>
      </c>
      <c r="B124" s="29" t="str">
        <f>IF(B$113=0,"",B$113*B$116)</f>
        <v/>
      </c>
      <c r="C124" s="21"/>
      <c r="D124" s="29" t="str">
        <f>IF(D$113=0,"",D$113*D$116)</f>
        <v/>
      </c>
      <c r="E124" s="108"/>
      <c r="F124" s="29" t="str">
        <f>IF(F$113=0,"",F$113*F$116)</f>
        <v/>
      </c>
      <c r="G124" s="101"/>
      <c r="H124" s="29" t="str">
        <f>IF(H$113=0,"",H$113*H$116)</f>
        <v/>
      </c>
      <c r="I124" s="101"/>
      <c r="J124" s="29" t="str">
        <f>IF(J$113=0,"",J$113*J$116)</f>
        <v/>
      </c>
      <c r="K124" s="101"/>
      <c r="L124" s="29" t="str">
        <f>IF(L$113=0,"",L$113*L$116)</f>
        <v/>
      </c>
      <c r="M124" s="101"/>
      <c r="N124" s="29" t="str">
        <f>IF(N$113=0,"",N$113*N$116)</f>
        <v/>
      </c>
      <c r="O124" s="101"/>
      <c r="P124" s="29" t="str">
        <f>IF(P$113=0,"",P$113*P$116)</f>
        <v/>
      </c>
      <c r="Q124" s="101"/>
      <c r="R124" s="29" t="str">
        <f>IF(R$113=0,"",R$113*R$116)</f>
        <v/>
      </c>
      <c r="S124" s="101"/>
      <c r="T124" s="29" t="str">
        <f>IF(T$113=0,"",T$113*T$116)</f>
        <v/>
      </c>
      <c r="U124" s="101"/>
      <c r="V124" s="29" t="str">
        <f>IF(V$113=0,"",V$113*V$116)</f>
        <v/>
      </c>
      <c r="W124" s="101"/>
      <c r="X124" s="29" t="str">
        <f>IF(X$113=0,"",X$113*X$116)</f>
        <v/>
      </c>
      <c r="Y124" s="11"/>
    </row>
    <row r="125" spans="1:25" ht="15" x14ac:dyDescent="0.2">
      <c r="A125" s="97" t="s">
        <v>1660</v>
      </c>
      <c r="B125" s="36">
        <v>1400</v>
      </c>
      <c r="C125" s="11"/>
      <c r="D125" s="36">
        <v>1420</v>
      </c>
      <c r="E125" s="11"/>
      <c r="F125" s="36">
        <v>1440</v>
      </c>
      <c r="G125" s="11"/>
      <c r="H125" s="36">
        <v>1460</v>
      </c>
      <c r="I125" s="11"/>
      <c r="J125" s="36">
        <v>1480</v>
      </c>
      <c r="K125" s="11"/>
      <c r="L125" s="36">
        <v>1500</v>
      </c>
      <c r="M125" s="11"/>
      <c r="N125" s="36">
        <v>1520</v>
      </c>
      <c r="O125" s="11"/>
      <c r="P125" s="36">
        <v>1540</v>
      </c>
      <c r="Q125" s="11"/>
      <c r="R125" s="36">
        <v>1560</v>
      </c>
      <c r="S125" s="11"/>
      <c r="T125" s="36">
        <v>1580</v>
      </c>
      <c r="U125" s="11"/>
      <c r="V125" s="36">
        <v>1600</v>
      </c>
      <c r="W125" s="11"/>
      <c r="X125" s="36">
        <v>1620</v>
      </c>
      <c r="Y125" s="11"/>
    </row>
    <row r="126" spans="1:25" ht="15" x14ac:dyDescent="0.2">
      <c r="A126" s="97" t="s">
        <v>1892</v>
      </c>
      <c r="B126" s="134" t="s">
        <v>1658</v>
      </c>
      <c r="C126" s="24"/>
      <c r="D126" s="134" t="s">
        <v>1658</v>
      </c>
      <c r="E126" s="24"/>
      <c r="F126" s="134" t="s">
        <v>1658</v>
      </c>
      <c r="G126" s="24"/>
      <c r="H126" s="134" t="s">
        <v>1658</v>
      </c>
      <c r="I126" s="24"/>
      <c r="J126" s="134" t="s">
        <v>1658</v>
      </c>
      <c r="K126" s="24"/>
      <c r="L126" s="134" t="s">
        <v>1658</v>
      </c>
      <c r="M126" s="132"/>
      <c r="N126" s="135" t="s">
        <v>1658</v>
      </c>
      <c r="O126" s="133"/>
      <c r="P126" s="135" t="s">
        <v>1658</v>
      </c>
      <c r="Q126" s="133"/>
      <c r="R126" s="135" t="s">
        <v>1658</v>
      </c>
      <c r="S126" s="133"/>
      <c r="T126" s="135" t="s">
        <v>1658</v>
      </c>
      <c r="U126" s="133"/>
      <c r="V126" s="135" t="s">
        <v>1658</v>
      </c>
      <c r="W126" s="133"/>
      <c r="X126" s="135" t="s">
        <v>1658</v>
      </c>
      <c r="Y126" s="21"/>
    </row>
    <row r="127" spans="1:25" x14ac:dyDescent="0.2">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row>
    <row r="199" spans="1:11" ht="13.5" thickBot="1" x14ac:dyDescent="0.25">
      <c r="B199" s="11" t="s">
        <v>147</v>
      </c>
    </row>
    <row r="200" spans="1:11" ht="15" x14ac:dyDescent="0.2">
      <c r="A200" s="62" t="s">
        <v>1468</v>
      </c>
      <c r="B200" s="63" t="s">
        <v>262</v>
      </c>
      <c r="C200" s="64" t="s">
        <v>1658</v>
      </c>
      <c r="D200" s="64" t="s">
        <v>1893</v>
      </c>
      <c r="E200" s="65"/>
      <c r="F200" s="66">
        <f>IF(Konfigurator!B$42=B201,1,IF(Konfigurator!B$42=B202,2,IF(Konfigurator!B$42=B203,3,IF(Konfigurator!B$42=B204,4,IF(Konfigurator!B$42=B205,5,IF(Konfigurator!B$42=B206,6,IF(Konfigurator!B$42=B207,7,IF(Konfigurator!B$42=B208,8,))))))))+IF(Konfigurator!B$42=B209,9)+IF(Konfigurator!B$42=B210,10)+IF(Konfigurator!B$42=E200,0)+IF(Konfigurator!B$42="",0)</f>
        <v>0</v>
      </c>
      <c r="G200" s="116" t="s">
        <v>1469</v>
      </c>
      <c r="H200" s="67" t="s">
        <v>1461</v>
      </c>
      <c r="I200" s="67" t="s">
        <v>498</v>
      </c>
      <c r="J200" s="68" t="s">
        <v>1673</v>
      </c>
      <c r="K200" s="143"/>
    </row>
    <row r="201" spans="1:11" x14ac:dyDescent="0.2">
      <c r="A201" s="70"/>
      <c r="B201" s="54" t="str">
        <f>IF(ISNA(VLOOKUP(G201,'AFM-Artikel'!$A$1:$D$4762,4,FALSE)),"-",VLOOKUP(G201,'AFM-Artikel'!$A$1:$D$4762,4,FALSE))</f>
        <v>lötbar</v>
      </c>
      <c r="C201" s="54"/>
      <c r="D201" s="54"/>
      <c r="E201" s="53"/>
      <c r="F201" s="54">
        <v>1</v>
      </c>
      <c r="G201" s="113">
        <v>5607</v>
      </c>
      <c r="H201" s="54">
        <v>8</v>
      </c>
      <c r="I201" s="104">
        <f>IF($G201="","",VLOOKUP($G201,'AFM-Artikel'!$A$1:$D$4762,3))</f>
        <v>12.83</v>
      </c>
      <c r="J201" s="106" t="s">
        <v>1674</v>
      </c>
    </row>
    <row r="202" spans="1:11" x14ac:dyDescent="0.2">
      <c r="A202" s="70"/>
      <c r="B202" s="54" t="str">
        <f>IF(ISNA(VLOOKUP(G202,'AFM-Artikel'!$A$1:$D$4762,4,FALSE)),"-",VLOOKUP(G202,'AFM-Artikel'!$A$1:$D$4762,4,FALSE))</f>
        <v>VGA-Bu. steckbar</v>
      </c>
      <c r="C202" s="71"/>
      <c r="D202" s="54"/>
      <c r="E202" s="53"/>
      <c r="F202" s="54">
        <v>2</v>
      </c>
      <c r="G202" s="113">
        <v>5608</v>
      </c>
      <c r="H202" s="54">
        <v>8</v>
      </c>
      <c r="I202" s="104">
        <f>IF($G202="","",VLOOKUP($G202,'AFM-Artikel'!$A$1:$D$4762,3))</f>
        <v>17.96</v>
      </c>
      <c r="J202" s="106" t="s">
        <v>1674</v>
      </c>
    </row>
    <row r="203" spans="1:11" x14ac:dyDescent="0.2">
      <c r="A203" s="70"/>
      <c r="B203" s="54" t="str">
        <f>IF(ISNA(VLOOKUP(G203,'AFM-Artikel'!$A$1:$D$4762,4,FALSE)),"-",VLOOKUP(G203,'AFM-Artikel'!$A$1:$D$4762,4,FALSE))</f>
        <v>5xBNC-Ku. 30cm</v>
      </c>
      <c r="C203" s="71"/>
      <c r="D203" s="54"/>
      <c r="E203" s="53"/>
      <c r="F203" s="54">
        <v>3</v>
      </c>
      <c r="G203" s="113">
        <v>5609</v>
      </c>
      <c r="H203" s="54">
        <v>8</v>
      </c>
      <c r="I203" s="104">
        <f>IF($G203="","",VLOOKUP($G203,'AFM-Artikel'!$A$1:$D$4762,3))</f>
        <v>77.06</v>
      </c>
      <c r="J203" s="106" t="s">
        <v>1675</v>
      </c>
    </row>
    <row r="204" spans="1:11" x14ac:dyDescent="0.2">
      <c r="A204" s="70"/>
      <c r="B204" s="54" t="str">
        <f>IF(ISNA(VLOOKUP(G204,'AFM-Artikel'!$A$1:$D$4762,4,FALSE)),"-",VLOOKUP(G204,'AFM-Artikel'!$A$1:$D$4762,4,FALSE))</f>
        <v>5xBNC-St. 30cm</v>
      </c>
      <c r="C204" s="71"/>
      <c r="D204" s="54"/>
      <c r="E204" s="53"/>
      <c r="F204" s="54">
        <v>4</v>
      </c>
      <c r="G204" s="113">
        <v>5610</v>
      </c>
      <c r="H204" s="54">
        <v>8</v>
      </c>
      <c r="I204" s="104">
        <f>IF($G204="","",VLOOKUP($G204,'AFM-Artikel'!$A$1:$D$4762,3))</f>
        <v>71.819999999999993</v>
      </c>
      <c r="J204" s="106" t="s">
        <v>1675</v>
      </c>
    </row>
    <row r="205" spans="1:11" x14ac:dyDescent="0.2">
      <c r="A205" s="70"/>
      <c r="B205" s="54" t="str">
        <f>IF(ISNA(VLOOKUP(G205,'AFM-Artikel'!$A$1:$D$4762,4,FALSE)),"-",VLOOKUP(G205,'AFM-Artikel'!$A$1:$D$4762,4,FALSE))</f>
        <v>VGA-St. 30cm</v>
      </c>
      <c r="C205" s="71"/>
      <c r="D205" s="54"/>
      <c r="E205" s="53"/>
      <c r="F205" s="54">
        <v>5</v>
      </c>
      <c r="G205" s="113">
        <v>5611</v>
      </c>
      <c r="H205" s="54">
        <v>8</v>
      </c>
      <c r="I205" s="104">
        <f>IF($G205="","",VLOOKUP($G205,'AFM-Artikel'!$A$1:$D$4762,3))</f>
        <v>56.43</v>
      </c>
      <c r="J205" s="106" t="s">
        <v>1675</v>
      </c>
    </row>
    <row r="206" spans="1:11" x14ac:dyDescent="0.2">
      <c r="A206" s="70"/>
      <c r="B206" s="54" t="str">
        <f>IF(ISNA(VLOOKUP(G206,'AFM-Artikel'!$A$1:$D$4762,4,FALSE)),"-",VLOOKUP(G206,'AFM-Artikel'!$A$1:$D$4762,4,FALSE))</f>
        <v>VGA-Ku. 30cm</v>
      </c>
      <c r="C206" s="71"/>
      <c r="D206" s="54"/>
      <c r="E206" s="53"/>
      <c r="F206" s="54">
        <v>6</v>
      </c>
      <c r="G206" s="113">
        <v>5612</v>
      </c>
      <c r="H206" s="54">
        <v>8</v>
      </c>
      <c r="I206" s="104">
        <f>IF($G206="","",VLOOKUP($G206,'AFM-Artikel'!$A$1:$D$4762,3))</f>
        <v>56.43</v>
      </c>
      <c r="J206" s="106" t="s">
        <v>1675</v>
      </c>
    </row>
    <row r="207" spans="1:11" x14ac:dyDescent="0.2">
      <c r="A207" s="70"/>
      <c r="B207" s="54" t="str">
        <f>IF(ISNA(VLOOKUP(G207,'AFM-Artikel'!$A$1:$D$4762,4,FALSE)),"-",VLOOKUP(G207,'AFM-Artikel'!$A$1:$D$4762,4,FALSE))</f>
        <v>offen 30cm</v>
      </c>
      <c r="C207" s="71"/>
      <c r="D207" s="54"/>
      <c r="E207" s="53"/>
      <c r="F207" s="54">
        <v>7</v>
      </c>
      <c r="G207" s="113">
        <v>5738</v>
      </c>
      <c r="H207" s="54">
        <v>8</v>
      </c>
      <c r="I207" s="104">
        <f>IF($G207="","",VLOOKUP($G207,'AFM-Artikel'!$A$1:$D$4762,3))</f>
        <v>35.92</v>
      </c>
      <c r="J207" s="106" t="s">
        <v>1675</v>
      </c>
    </row>
    <row r="208" spans="1:11" x14ac:dyDescent="0.2">
      <c r="A208" s="70"/>
      <c r="B208" s="54" t="str">
        <f>IF(ISNA(VLOOKUP(G208,'AFM-Artikel'!$A$1:$D$4762,4,FALSE)),"-",VLOOKUP(G208,'AFM-Artikel'!$A$1:$D$4762,4,FALSE))</f>
        <v>-</v>
      </c>
      <c r="C208" s="71"/>
      <c r="D208" s="54"/>
      <c r="E208" s="53"/>
      <c r="F208" s="54">
        <v>8</v>
      </c>
      <c r="G208" s="113">
        <v>1</v>
      </c>
      <c r="H208" s="54"/>
      <c r="I208" s="104">
        <f>IF($G208="","",VLOOKUP($G208,'AFM-Artikel'!$A$1:$D$4762,3))</f>
        <v>0</v>
      </c>
      <c r="J208" s="106"/>
    </row>
    <row r="209" spans="1:11" x14ac:dyDescent="0.2">
      <c r="A209" s="70"/>
      <c r="B209" s="54" t="str">
        <f>IF(ISNA(VLOOKUP(G209,'AFM-Artikel'!$A$1:$D$4762,4,FALSE)),"-",VLOOKUP(G209,'AFM-Artikel'!$A$1:$D$4762,4,FALSE))</f>
        <v>-</v>
      </c>
      <c r="C209" s="71"/>
      <c r="D209" s="54"/>
      <c r="E209" s="53"/>
      <c r="F209" s="54">
        <v>9</v>
      </c>
      <c r="G209" s="113">
        <v>1</v>
      </c>
      <c r="H209" s="54"/>
      <c r="I209" s="104">
        <f>IF($G209="","",VLOOKUP($G209,'AFM-Artikel'!$A$1:$D$4762,3))</f>
        <v>0</v>
      </c>
      <c r="J209" s="106"/>
    </row>
    <row r="210" spans="1:11" x14ac:dyDescent="0.2">
      <c r="A210" s="75"/>
      <c r="B210" s="77" t="str">
        <f>IF(ISNA(VLOOKUP(G210,'AFM-Artikel'!$A$1:$D$4762,4,FALSE)),"-",VLOOKUP(G210,'AFM-Artikel'!$A$1:$D$4762,4,FALSE))</f>
        <v>-</v>
      </c>
      <c r="C210" s="76"/>
      <c r="D210" s="77"/>
      <c r="E210" s="77"/>
      <c r="F210" s="77">
        <v>10</v>
      </c>
      <c r="G210" s="113">
        <v>1</v>
      </c>
      <c r="H210" s="54"/>
      <c r="I210" s="117">
        <f>IF($G210="","",VLOOKUP($G210,'AFM-Artikel'!$A$1:$D$4762,3))</f>
        <v>0</v>
      </c>
      <c r="J210" s="106"/>
    </row>
    <row r="211" spans="1:11" x14ac:dyDescent="0.2">
      <c r="A211" s="83" t="s">
        <v>1888</v>
      </c>
      <c r="B211" s="84" t="str">
        <f>IF($G211="","",VLOOKUP($G211,'AFM-Artikel'!$A$1:$D$4762,2))</f>
        <v>zusätzliche Kabellänge VGA-Kabel</v>
      </c>
      <c r="C211" s="84"/>
      <c r="D211" s="84"/>
      <c r="E211" s="85"/>
      <c r="F211" s="84"/>
      <c r="G211" s="114">
        <v>5300</v>
      </c>
      <c r="H211" s="84"/>
      <c r="I211" s="119">
        <f>IF($G211="","",VLOOKUP($G211,'AFM-Artikel'!$A$1:$D$4762,3))</f>
        <v>4.82</v>
      </c>
      <c r="J211" s="120"/>
    </row>
    <row r="212" spans="1:11" x14ac:dyDescent="0.2">
      <c r="A212" s="83" t="s">
        <v>1889</v>
      </c>
      <c r="B212" s="84" t="str">
        <f>IF($G212="","",VLOOKUP($G212,'AFM-Artikel'!$A$1:$D$4762,2))</f>
        <v>Nicht verfügbar!</v>
      </c>
      <c r="C212" s="84"/>
      <c r="D212" s="84"/>
      <c r="E212" s="85"/>
      <c r="F212" s="84"/>
      <c r="G212" s="114">
        <v>0</v>
      </c>
      <c r="H212" s="84"/>
      <c r="I212" s="119">
        <f>IF($G212="","",VLOOKUP($G212,'AFM-Artikel'!$A$1:$D$4762,3))</f>
        <v>0</v>
      </c>
      <c r="J212" s="120"/>
    </row>
    <row r="213" spans="1:11" ht="13.5" thickBot="1" x14ac:dyDescent="0.25">
      <c r="A213" s="141" t="s">
        <v>1890</v>
      </c>
      <c r="B213" s="78" t="str">
        <f>IF($G213="","",VLOOKUP($G213,'AFM-Artikel'!$A$1:$D$4762,2))</f>
        <v>Nicht verfügbar!</v>
      </c>
      <c r="C213" s="78"/>
      <c r="D213" s="78"/>
      <c r="E213" s="78"/>
      <c r="F213" s="78"/>
      <c r="G213" s="115">
        <v>0</v>
      </c>
      <c r="H213" s="78"/>
      <c r="I213" s="105">
        <f>IF($G213="","",VLOOKUP($G213,'AFM-Artikel'!$A$1:$D$4762,3))</f>
        <v>0</v>
      </c>
      <c r="J213" s="107"/>
    </row>
    <row r="219" spans="1:11" ht="13.5" thickBot="1" x14ac:dyDescent="0.25">
      <c r="B219" t="s">
        <v>148</v>
      </c>
    </row>
    <row r="220" spans="1:11" ht="15" x14ac:dyDescent="0.2">
      <c r="A220" s="62" t="s">
        <v>1687</v>
      </c>
      <c r="B220" s="63" t="s">
        <v>262</v>
      </c>
      <c r="C220" s="64" t="s">
        <v>1658</v>
      </c>
      <c r="D220" s="64" t="s">
        <v>1893</v>
      </c>
      <c r="E220" s="65"/>
      <c r="F220" s="66">
        <f>IF(Konfigurator!D$42=B221,1,IF(Konfigurator!D$42=B222,2,IF(Konfigurator!D$42=B223,3,IF(Konfigurator!D$42=B224,4,IF(Konfigurator!D$42=B225,5,IF(Konfigurator!D$42=B226,6,IF(Konfigurator!D$42=B227,7,IF(Konfigurator!D$42=B228,8,))))))))+IF(Konfigurator!D$42=B229,9)+IF(Konfigurator!D$42=B230,10)+IF(Konfigurator!D$42=E220,0)+IF(Konfigurator!D$42="",0)</f>
        <v>0</v>
      </c>
      <c r="G220" s="116" t="s">
        <v>1469</v>
      </c>
      <c r="H220" s="67" t="s">
        <v>1461</v>
      </c>
      <c r="I220" s="67" t="s">
        <v>498</v>
      </c>
      <c r="J220" s="68" t="s">
        <v>1673</v>
      </c>
      <c r="K220" s="143"/>
    </row>
    <row r="221" spans="1:11" x14ac:dyDescent="0.2">
      <c r="A221" s="70"/>
      <c r="B221" s="54" t="str">
        <f>IF(ISNA(VLOOKUP(G221,'AFM-Artikel'!$A$1:$D$4762,4,FALSE)),"-",VLOOKUP(G221,'AFM-Artikel'!$A$1:$D$4762,4,FALSE))</f>
        <v>lötbar</v>
      </c>
      <c r="C221" s="54"/>
      <c r="D221" s="54"/>
      <c r="E221" s="53"/>
      <c r="F221" s="54">
        <v>1</v>
      </c>
      <c r="G221" s="113">
        <v>5616</v>
      </c>
      <c r="H221" s="54">
        <v>4</v>
      </c>
      <c r="I221" s="104">
        <f>IF($G221="","",VLOOKUP($G221,'AFM-Artikel'!$A$1:$D$4762,3))</f>
        <v>11.21</v>
      </c>
      <c r="J221" s="106" t="s">
        <v>1674</v>
      </c>
    </row>
    <row r="222" spans="1:11" x14ac:dyDescent="0.2">
      <c r="A222" s="70"/>
      <c r="B222" s="54" t="str">
        <f>IF(ISNA(VLOOKUP(G222,'AFM-Artikel'!$A$1:$D$4762,4,FALSE)),"-",VLOOKUP(G222,'AFM-Artikel'!$A$1:$D$4762,4,FALSE))</f>
        <v>3,5-Kl.-Bu. steckbar</v>
      </c>
      <c r="C222" s="71"/>
      <c r="D222" s="54"/>
      <c r="E222" s="53"/>
      <c r="F222" s="54">
        <v>2</v>
      </c>
      <c r="G222" s="113">
        <v>5704</v>
      </c>
      <c r="H222" s="54">
        <v>4</v>
      </c>
      <c r="I222" s="104">
        <f>IF($G222="","",VLOOKUP($G222,'AFM-Artikel'!$A$1:$D$4762,3))</f>
        <v>20.89</v>
      </c>
      <c r="J222" s="106" t="s">
        <v>1674</v>
      </c>
    </row>
    <row r="223" spans="1:11" x14ac:dyDescent="0.2">
      <c r="A223" s="70"/>
      <c r="B223" s="54" t="str">
        <f>IF(ISNA(VLOOKUP(G223,'AFM-Artikel'!$A$1:$D$4762,4,FALSE)),"-",VLOOKUP(G223,'AFM-Artikel'!$A$1:$D$4762,4,FALSE))</f>
        <v>3,5-Kl.-Ku. 30cm</v>
      </c>
      <c r="C223" s="71"/>
      <c r="D223" s="54"/>
      <c r="E223" s="53"/>
      <c r="F223" s="54">
        <v>3</v>
      </c>
      <c r="G223" s="113">
        <v>5617</v>
      </c>
      <c r="H223" s="54">
        <v>4</v>
      </c>
      <c r="I223" s="104">
        <f>IF($G223="","",VLOOKUP($G223,'AFM-Artikel'!$A$1:$D$4762,3))</f>
        <v>20.89</v>
      </c>
      <c r="J223" s="106" t="s">
        <v>1675</v>
      </c>
    </row>
    <row r="224" spans="1:11" x14ac:dyDescent="0.2">
      <c r="A224" s="70"/>
      <c r="B224" s="54" t="str">
        <f>IF(ISNA(VLOOKUP(G224,'AFM-Artikel'!$A$1:$D$4762,4,FALSE)),"-",VLOOKUP(G224,'AFM-Artikel'!$A$1:$D$4762,4,FALSE))</f>
        <v>3,5-Kl.-St. 30cm</v>
      </c>
      <c r="C224" s="71"/>
      <c r="D224" s="54"/>
      <c r="E224" s="53"/>
      <c r="F224" s="54">
        <v>4</v>
      </c>
      <c r="G224" s="113">
        <v>5618</v>
      </c>
      <c r="H224" s="54">
        <v>4</v>
      </c>
      <c r="I224" s="104">
        <f>IF($G224="","",VLOOKUP($G224,'AFM-Artikel'!$A$1:$D$4762,3))</f>
        <v>20.89</v>
      </c>
      <c r="J224" s="106" t="s">
        <v>1675</v>
      </c>
    </row>
    <row r="225" spans="1:11" x14ac:dyDescent="0.2">
      <c r="A225" s="70"/>
      <c r="B225" s="54" t="str">
        <f>IF(ISNA(VLOOKUP(G225,'AFM-Artikel'!$A$1:$D$4762,4,FALSE)),"-",VLOOKUP(G225,'AFM-Artikel'!$A$1:$D$4762,4,FALSE))</f>
        <v>2xCinch-Ku. 30cm</v>
      </c>
      <c r="C225" s="71"/>
      <c r="D225" s="54"/>
      <c r="E225" s="53"/>
      <c r="F225" s="54">
        <v>5</v>
      </c>
      <c r="G225" s="113">
        <v>5619</v>
      </c>
      <c r="H225" s="54">
        <v>4</v>
      </c>
      <c r="I225" s="104">
        <f>IF($G225="","",VLOOKUP($G225,'AFM-Artikel'!$A$1:$D$4762,3))</f>
        <v>22.72</v>
      </c>
      <c r="J225" s="106" t="s">
        <v>1675</v>
      </c>
    </row>
    <row r="226" spans="1:11" x14ac:dyDescent="0.2">
      <c r="A226" s="70"/>
      <c r="B226" s="54" t="str">
        <f>IF(ISNA(VLOOKUP(G226,'AFM-Artikel'!$A$1:$D$4762,4,FALSE)),"-",VLOOKUP(G226,'AFM-Artikel'!$A$1:$D$4762,4,FALSE))</f>
        <v>2xCinch-St. 30cm</v>
      </c>
      <c r="C226" s="71"/>
      <c r="D226" s="54"/>
      <c r="E226" s="53"/>
      <c r="F226" s="54">
        <v>6</v>
      </c>
      <c r="G226" s="113">
        <v>5620</v>
      </c>
      <c r="H226" s="54">
        <v>4</v>
      </c>
      <c r="I226" s="104">
        <f>IF($G226="","",VLOOKUP($G226,'AFM-Artikel'!$A$1:$D$4762,3))</f>
        <v>22.72</v>
      </c>
      <c r="J226" s="106" t="s">
        <v>1675</v>
      </c>
    </row>
    <row r="227" spans="1:11" x14ac:dyDescent="0.2">
      <c r="A227" s="70"/>
      <c r="B227" s="54" t="str">
        <f>IF(ISNA(VLOOKUP(G227,'AFM-Artikel'!$A$1:$D$4762,4,FALSE)),"-",VLOOKUP(G227,'AFM-Artikel'!$A$1:$D$4762,4,FALSE))</f>
        <v>offen 30cm</v>
      </c>
      <c r="C227" s="71"/>
      <c r="D227" s="54"/>
      <c r="E227" s="53"/>
      <c r="F227" s="54">
        <v>7</v>
      </c>
      <c r="G227" s="113">
        <v>5739</v>
      </c>
      <c r="H227" s="54">
        <v>4</v>
      </c>
      <c r="I227" s="104">
        <f>IF($G227="","",VLOOKUP($G227,'AFM-Artikel'!$A$1:$D$4762,3))</f>
        <v>15.92</v>
      </c>
      <c r="J227" s="106" t="s">
        <v>1675</v>
      </c>
    </row>
    <row r="228" spans="1:11" x14ac:dyDescent="0.2">
      <c r="A228" s="70"/>
      <c r="B228" s="54" t="str">
        <f>IF(ISNA(VLOOKUP(G228,'AFM-Artikel'!$A$1:$D$4762,4,FALSE)),"-",VLOOKUP(G228,'AFM-Artikel'!$A$1:$D$4762,4,FALSE))</f>
        <v>-</v>
      </c>
      <c r="C228" s="71"/>
      <c r="D228" s="54"/>
      <c r="E228" s="53"/>
      <c r="F228" s="54">
        <v>8</v>
      </c>
      <c r="G228" s="113">
        <v>1</v>
      </c>
      <c r="H228" s="54"/>
      <c r="I228" s="104">
        <f>IF($G228="","",VLOOKUP($G228,'AFM-Artikel'!$A$1:$D$4762,3))</f>
        <v>0</v>
      </c>
      <c r="J228" s="106"/>
    </row>
    <row r="229" spans="1:11" x14ac:dyDescent="0.2">
      <c r="A229" s="70"/>
      <c r="B229" s="54" t="str">
        <f>IF(ISNA(VLOOKUP(G229,'AFM-Artikel'!$A$1:$D$4762,4,FALSE)),"-",VLOOKUP(G229,'AFM-Artikel'!$A$1:$D$4762,4,FALSE))</f>
        <v>-</v>
      </c>
      <c r="C229" s="71"/>
      <c r="D229" s="54"/>
      <c r="E229" s="53"/>
      <c r="F229" s="54">
        <v>9</v>
      </c>
      <c r="G229" s="113">
        <v>1</v>
      </c>
      <c r="H229" s="54"/>
      <c r="I229" s="104">
        <f>IF($G229="","",VLOOKUP($G229,'AFM-Artikel'!$A$1:$D$4762,3))</f>
        <v>0</v>
      </c>
      <c r="J229" s="106"/>
    </row>
    <row r="230" spans="1:11" x14ac:dyDescent="0.2">
      <c r="A230" s="75"/>
      <c r="B230" s="77" t="str">
        <f>IF(ISNA(VLOOKUP(G230,'AFM-Artikel'!$A$1:$D$4762,4,FALSE)),"-",VLOOKUP(G230,'AFM-Artikel'!$A$1:$D$4762,4,FALSE))</f>
        <v>-</v>
      </c>
      <c r="C230" s="76"/>
      <c r="D230" s="77"/>
      <c r="E230" s="77"/>
      <c r="F230" s="77">
        <v>10</v>
      </c>
      <c r="G230" s="113">
        <v>1</v>
      </c>
      <c r="H230" s="77"/>
      <c r="I230" s="117">
        <f>IF($G230="","",VLOOKUP($G230,'AFM-Artikel'!$A$1:$D$4762,3))</f>
        <v>0</v>
      </c>
      <c r="J230" s="118"/>
    </row>
    <row r="231" spans="1:11" x14ac:dyDescent="0.2">
      <c r="A231" s="83" t="s">
        <v>1888</v>
      </c>
      <c r="B231" s="84" t="str">
        <f>IF($G231="","",VLOOKUP($G231,'AFM-Artikel'!$A$1:$D$4762,2))</f>
        <v>Nicht verfügbar!</v>
      </c>
      <c r="C231" s="84"/>
      <c r="D231" s="84"/>
      <c r="E231" s="85"/>
      <c r="F231" s="84"/>
      <c r="G231" s="114">
        <v>0</v>
      </c>
      <c r="H231" s="84"/>
      <c r="I231" s="119">
        <f>IF($G231="","",VLOOKUP($G231,'AFM-Artikel'!$A$1:$D$4762,3))</f>
        <v>0</v>
      </c>
      <c r="J231" s="120"/>
    </row>
    <row r="232" spans="1:11" x14ac:dyDescent="0.2">
      <c r="A232" s="83" t="s">
        <v>1889</v>
      </c>
      <c r="B232" s="84" t="str">
        <f>IF($G232="","",VLOOKUP($G232,'AFM-Artikel'!$A$1:$D$4762,2))</f>
        <v>Nicht verfügbar!</v>
      </c>
      <c r="C232" s="84"/>
      <c r="D232" s="84"/>
      <c r="E232" s="85"/>
      <c r="F232" s="84"/>
      <c r="G232" s="114">
        <v>0</v>
      </c>
      <c r="H232" s="84"/>
      <c r="I232" s="119">
        <f>IF($G232="","",VLOOKUP($G232,'AFM-Artikel'!$A$1:$D$4762,3))</f>
        <v>0</v>
      </c>
      <c r="J232" s="120"/>
    </row>
    <row r="233" spans="1:11" x14ac:dyDescent="0.2">
      <c r="A233" s="83" t="s">
        <v>1890</v>
      </c>
      <c r="B233" s="84" t="str">
        <f>IF($G233="","",VLOOKUP($G233,'AFM-Artikel'!$A$1:$D$4762,2))</f>
        <v>zusätzliche Kabellänge Audio 3mm</v>
      </c>
      <c r="C233" s="84"/>
      <c r="D233" s="84"/>
      <c r="E233" s="84"/>
      <c r="F233" s="84"/>
      <c r="G233" s="114">
        <v>5301</v>
      </c>
      <c r="H233" s="84"/>
      <c r="I233" s="119">
        <f>IF($G233="","",VLOOKUP($G233,'AFM-Artikel'!$A$1:$D$4762,3))</f>
        <v>0.61</v>
      </c>
      <c r="J233" s="120"/>
    </row>
    <row r="234" spans="1:11" ht="13.5" thickBot="1" x14ac:dyDescent="0.25">
      <c r="A234" s="197" t="s">
        <v>1890</v>
      </c>
      <c r="B234" s="78" t="str">
        <f>IF($G234="","",VLOOKUP($G234,'AFM-Artikel'!$A$1:$D$4762,2))</f>
        <v>zusätzliche Kabellänge Audio-stereo</v>
      </c>
      <c r="C234" s="78"/>
      <c r="D234" s="78"/>
      <c r="E234" s="78"/>
      <c r="F234" s="78"/>
      <c r="G234" s="115">
        <v>5302</v>
      </c>
      <c r="H234" s="78"/>
      <c r="I234" s="105">
        <f>IF($G234="","",VLOOKUP($G234,'AFM-Artikel'!$A$1:$D$4762,3))</f>
        <v>2.13</v>
      </c>
      <c r="J234" s="107"/>
    </row>
    <row r="239" spans="1:11" ht="13.5" thickBot="1" x14ac:dyDescent="0.25">
      <c r="B239" t="s">
        <v>149</v>
      </c>
    </row>
    <row r="240" spans="1:11" ht="15" x14ac:dyDescent="0.2">
      <c r="A240" s="62" t="s">
        <v>500</v>
      </c>
      <c r="B240" s="63" t="s">
        <v>262</v>
      </c>
      <c r="C240" s="64" t="s">
        <v>1658</v>
      </c>
      <c r="D240" s="64" t="s">
        <v>1893</v>
      </c>
      <c r="E240" s="80"/>
      <c r="F240" s="66">
        <f>IF(Konfigurator!F$42=B241,1,IF(Konfigurator!F$42=B242,2,IF(Konfigurator!F$42=B243,3,IF(Konfigurator!F$42=B244,4,IF(Konfigurator!F$42=B245,5,IF(Konfigurator!F$42=B246,6,IF(Konfigurator!F$42=B247,7,IF(Konfigurator!F$42=B248,8,))))))))+IF(Konfigurator!F$42=B249,9)+IF(Konfigurator!F$42=B250,10)+IF(Konfigurator!F$42=E240,0)+IF(Konfigurator!F$42="",0)</f>
        <v>0</v>
      </c>
      <c r="G240" s="112" t="s">
        <v>1469</v>
      </c>
      <c r="H240" s="81" t="s">
        <v>1461</v>
      </c>
      <c r="I240" s="81" t="s">
        <v>498</v>
      </c>
      <c r="J240" s="68" t="s">
        <v>1673</v>
      </c>
      <c r="K240" s="143"/>
    </row>
    <row r="241" spans="1:10" x14ac:dyDescent="0.2">
      <c r="A241" s="70"/>
      <c r="B241" s="54" t="str">
        <f>IF(ISNA(VLOOKUP(G241,'AFM-Artikel'!$A$1:$D$4762,4,FALSE)),"-",VLOOKUP(G241,'AFM-Artikel'!$A$1:$D$4762,4,FALSE))</f>
        <v>lötbar</v>
      </c>
      <c r="C241" s="54"/>
      <c r="D241" s="54"/>
      <c r="E241" s="53"/>
      <c r="F241" s="54">
        <v>1</v>
      </c>
      <c r="G241" s="113">
        <v>5741</v>
      </c>
      <c r="H241" s="54">
        <v>8</v>
      </c>
      <c r="I241" s="104">
        <f>IF($G241="","",VLOOKUP($G241,'AFM-Artikel'!$A$1:$D$4762,3))</f>
        <v>24.04</v>
      </c>
      <c r="J241" s="106" t="s">
        <v>1674</v>
      </c>
    </row>
    <row r="242" spans="1:10" x14ac:dyDescent="0.2">
      <c r="A242" s="70"/>
      <c r="B242" s="54" t="str">
        <f>IF(ISNA(VLOOKUP(G242,'AFM-Artikel'!$A$1:$D$4762,4,FALSE)),"-",VLOOKUP(G242,'AFM-Artikel'!$A$1:$D$4762,4,FALSE))</f>
        <v>VGA-Bu.+Kl. steckbar</v>
      </c>
      <c r="C242" s="71"/>
      <c r="D242" s="54"/>
      <c r="E242" s="53"/>
      <c r="F242" s="54">
        <v>2</v>
      </c>
      <c r="G242" s="113">
        <v>5709</v>
      </c>
      <c r="H242" s="54">
        <v>8</v>
      </c>
      <c r="I242" s="104">
        <f>IF($G242="","",VLOOKUP($G242,'AFM-Artikel'!$A$1:$D$4762,3))</f>
        <v>38.840000000000003</v>
      </c>
      <c r="J242" s="106" t="s">
        <v>1674</v>
      </c>
    </row>
    <row r="243" spans="1:10" x14ac:dyDescent="0.2">
      <c r="A243" s="70"/>
      <c r="B243" s="54" t="str">
        <f>IF(ISNA(VLOOKUP(G243,'AFM-Artikel'!$A$1:$D$4762,4,FALSE)),"-",VLOOKUP(G243,'AFM-Artikel'!$A$1:$D$4762,4,FALSE))</f>
        <v>VGA-Ku.+Kl.-Ku. 30cm</v>
      </c>
      <c r="C243" s="71"/>
      <c r="D243" s="54"/>
      <c r="E243" s="53"/>
      <c r="F243" s="54">
        <v>3</v>
      </c>
      <c r="G243" s="113">
        <v>5725</v>
      </c>
      <c r="H243" s="54">
        <v>8</v>
      </c>
      <c r="I243" s="104">
        <f>IF($G243="","",VLOOKUP($G243,'AFM-Artikel'!$A$1:$D$4762,3))</f>
        <v>77.319999999999993</v>
      </c>
      <c r="J243" s="106" t="s">
        <v>1675</v>
      </c>
    </row>
    <row r="244" spans="1:10" x14ac:dyDescent="0.2">
      <c r="A244" s="70"/>
      <c r="B244" s="54" t="str">
        <f>IF(ISNA(VLOOKUP(G244,'AFM-Artikel'!$A$1:$D$4762,4,FALSE)),"-",VLOOKUP(G244,'AFM-Artikel'!$A$1:$D$4762,4,FALSE))</f>
        <v>VGA-St.+Kl.-St. 30cm</v>
      </c>
      <c r="C244" s="71"/>
      <c r="D244" s="54"/>
      <c r="E244" s="53"/>
      <c r="F244" s="54">
        <v>4</v>
      </c>
      <c r="G244" s="113">
        <v>5705</v>
      </c>
      <c r="H244" s="54">
        <v>8</v>
      </c>
      <c r="I244" s="104">
        <f>IF($G244="","",VLOOKUP($G244,'AFM-Artikel'!$A$1:$D$4762,3))</f>
        <v>77.319999999999993</v>
      </c>
      <c r="J244" s="106" t="s">
        <v>1675</v>
      </c>
    </row>
    <row r="245" spans="1:10" x14ac:dyDescent="0.2">
      <c r="A245" s="70"/>
      <c r="B245" s="54" t="str">
        <f>IF(ISNA(VLOOKUP(G245,'AFM-Artikel'!$A$1:$D$4762,4,FALSE)),"-",VLOOKUP(G245,'AFM-Artikel'!$A$1:$D$4762,4,FALSE))</f>
        <v>5xBNC-Ku. 30cm+Kl. lötbar</v>
      </c>
      <c r="C245" s="71"/>
      <c r="D245" s="54"/>
      <c r="E245" s="53"/>
      <c r="F245" s="54">
        <v>5</v>
      </c>
      <c r="G245" s="113">
        <v>5719</v>
      </c>
      <c r="H245" s="54">
        <v>8</v>
      </c>
      <c r="I245" s="104">
        <f>IF($G245="","",VLOOKUP($G245,'AFM-Artikel'!$A$1:$D$4762,3))</f>
        <v>88.27</v>
      </c>
      <c r="J245" s="106" t="s">
        <v>1675</v>
      </c>
    </row>
    <row r="246" spans="1:10" x14ac:dyDescent="0.2">
      <c r="A246" s="70"/>
      <c r="B246" s="54" t="str">
        <f>IF(ISNA(VLOOKUP(G246,'AFM-Artikel'!$A$1:$D$4762,4,FALSE)),"-",VLOOKUP(G246,'AFM-Artikel'!$A$1:$D$4762,4,FALSE))</f>
        <v>5xBNC-St.+Kl.-St. 30cm</v>
      </c>
      <c r="C246" s="71"/>
      <c r="D246" s="54"/>
      <c r="E246" s="53"/>
      <c r="F246" s="54">
        <v>6</v>
      </c>
      <c r="G246" s="113">
        <v>5720</v>
      </c>
      <c r="H246" s="54">
        <v>8</v>
      </c>
      <c r="I246" s="104">
        <f>IF($G246="","",VLOOKUP($G246,'AFM-Artikel'!$A$1:$D$4762,3))</f>
        <v>92.71</v>
      </c>
      <c r="J246" s="106" t="s">
        <v>1675</v>
      </c>
    </row>
    <row r="247" spans="1:10" x14ac:dyDescent="0.2">
      <c r="A247" s="70"/>
      <c r="B247" s="54" t="str">
        <f>IF(ISNA(VLOOKUP(G247,'AFM-Artikel'!$A$1:$D$4762,4,FALSE)),"-",VLOOKUP(G247,'AFM-Artikel'!$A$1:$D$4762,4,FALSE))</f>
        <v>5xBNC-Ku.+Kl.-Ku. 30cm</v>
      </c>
      <c r="C247" s="71"/>
      <c r="D247" s="54"/>
      <c r="E247" s="53"/>
      <c r="F247" s="54">
        <v>7</v>
      </c>
      <c r="G247" s="113">
        <v>5701</v>
      </c>
      <c r="H247" s="54">
        <v>8</v>
      </c>
      <c r="I247" s="104">
        <f>IF($G247="","",VLOOKUP($G247,'AFM-Artikel'!$A$1:$D$4762,3))</f>
        <v>97.95</v>
      </c>
      <c r="J247" s="106" t="s">
        <v>1675</v>
      </c>
    </row>
    <row r="248" spans="1:10" x14ac:dyDescent="0.2">
      <c r="A248" s="70"/>
      <c r="B248" s="54" t="str">
        <f>IF(ISNA(VLOOKUP(G248,'AFM-Artikel'!$A$1:$D$4762,4,FALSE)),"-",VLOOKUP(G248,'AFM-Artikel'!$A$1:$D$4762,4,FALSE))</f>
        <v>offen 30cm</v>
      </c>
      <c r="C248" s="71"/>
      <c r="D248" s="54"/>
      <c r="E248" s="53"/>
      <c r="F248" s="54">
        <v>8</v>
      </c>
      <c r="G248" s="113">
        <v>5740</v>
      </c>
      <c r="H248" s="54">
        <v>8</v>
      </c>
      <c r="I248" s="104">
        <f>IF($G248="","",VLOOKUP($G248,'AFM-Artikel'!$A$1:$D$4762,3))</f>
        <v>51.85</v>
      </c>
      <c r="J248" s="106" t="s">
        <v>1454</v>
      </c>
    </row>
    <row r="249" spans="1:10" x14ac:dyDescent="0.2">
      <c r="A249" s="70"/>
      <c r="B249" s="54" t="str">
        <f>IF(ISNA(VLOOKUP(G249,'AFM-Artikel'!$A$1:$D$4762,4,FALSE)),"-",VLOOKUP(G249,'AFM-Artikel'!$A$1:$D$4762,4,FALSE))</f>
        <v>-</v>
      </c>
      <c r="C249" s="71"/>
      <c r="D249" s="54"/>
      <c r="E249" s="53"/>
      <c r="F249" s="54">
        <v>9</v>
      </c>
      <c r="G249" s="113">
        <v>1</v>
      </c>
      <c r="H249" s="54"/>
      <c r="I249" s="104">
        <f>IF($G249="","",VLOOKUP($G249,'AFM-Artikel'!$A$1:$D$4762,3))</f>
        <v>0</v>
      </c>
      <c r="J249" s="106"/>
    </row>
    <row r="250" spans="1:10" x14ac:dyDescent="0.2">
      <c r="A250" s="75"/>
      <c r="B250" s="54" t="str">
        <f>IF(ISNA(VLOOKUP(G250,'AFM-Artikel'!$A$1:$D$4762,4,FALSE)),"-",VLOOKUP(G250,'AFM-Artikel'!$A$1:$D$4762,4,FALSE))</f>
        <v>-</v>
      </c>
      <c r="C250" s="76"/>
      <c r="D250" s="77"/>
      <c r="E250" s="82"/>
      <c r="F250" s="54">
        <v>10</v>
      </c>
      <c r="G250" s="113">
        <v>1</v>
      </c>
      <c r="H250" s="54"/>
      <c r="I250" s="117">
        <f>IF($G250="","",VLOOKUP($G250,'AFM-Artikel'!$A$1:$D$4762,3))</f>
        <v>0</v>
      </c>
      <c r="J250" s="118"/>
    </row>
    <row r="251" spans="1:10" x14ac:dyDescent="0.2">
      <c r="A251" s="83" t="s">
        <v>1888</v>
      </c>
      <c r="B251" s="84" t="str">
        <f>IF($G251="","",VLOOKUP($G251,'AFM-Artikel'!$A$1:$D$4762,2))</f>
        <v>zusätzliche Kabellänge VGA-Kabel</v>
      </c>
      <c r="C251" s="84"/>
      <c r="D251" s="84"/>
      <c r="E251" s="85"/>
      <c r="F251" s="84"/>
      <c r="G251" s="114">
        <v>5300</v>
      </c>
      <c r="H251" s="84"/>
      <c r="I251" s="119">
        <f>IF($G251="","",VLOOKUP($G251,'AFM-Artikel'!$A$1:$D$4762,3))</f>
        <v>4.82</v>
      </c>
      <c r="J251" s="120"/>
    </row>
    <row r="252" spans="1:10" x14ac:dyDescent="0.2">
      <c r="A252" s="83" t="s">
        <v>1889</v>
      </c>
      <c r="B252" s="84" t="str">
        <f>IF($G252="","",VLOOKUP($G252,'AFM-Artikel'!$A$1:$D$4762,2))</f>
        <v>Nicht verfügbar!</v>
      </c>
      <c r="C252" s="84"/>
      <c r="D252" s="84"/>
      <c r="E252" s="85"/>
      <c r="F252" s="84"/>
      <c r="G252" s="114">
        <v>0</v>
      </c>
      <c r="H252" s="84"/>
      <c r="I252" s="119">
        <f>IF($G252="","",VLOOKUP($G252,'AFM-Artikel'!$A$1:$D$4762,3))</f>
        <v>0</v>
      </c>
      <c r="J252" s="120"/>
    </row>
    <row r="253" spans="1:10" ht="13.5" thickBot="1" x14ac:dyDescent="0.25">
      <c r="A253" s="141" t="s">
        <v>1890</v>
      </c>
      <c r="B253" s="78" t="str">
        <f>IF($G253="","",VLOOKUP($G253,'AFM-Artikel'!$A$1:$D$4762,2))</f>
        <v>zusätzliche Kabellänge Audio 3mm</v>
      </c>
      <c r="C253" s="78"/>
      <c r="D253" s="78"/>
      <c r="E253" s="86"/>
      <c r="F253" s="78"/>
      <c r="G253" s="115">
        <v>5301</v>
      </c>
      <c r="H253" s="78"/>
      <c r="I253" s="105">
        <f>IF($G253="","",VLOOKUP($G253,'AFM-Artikel'!$A$1:$D$4762,3))</f>
        <v>0.61</v>
      </c>
      <c r="J253" s="107"/>
    </row>
    <row r="259" spans="1:10" ht="13.5" thickBot="1" x14ac:dyDescent="0.25">
      <c r="B259" t="s">
        <v>150</v>
      </c>
    </row>
    <row r="260" spans="1:10" ht="15" x14ac:dyDescent="0.2">
      <c r="A260" s="62" t="s">
        <v>532</v>
      </c>
      <c r="B260" s="63" t="s">
        <v>262</v>
      </c>
      <c r="C260" s="64" t="s">
        <v>1658</v>
      </c>
      <c r="D260" s="64" t="s">
        <v>1893</v>
      </c>
      <c r="E260" s="80"/>
      <c r="F260" s="66">
        <f>IF(Konfigurator!H$42=B261,1,IF(Konfigurator!H$42=B262,2,IF(Konfigurator!H$42=B263,3,IF(Konfigurator!H$42=B264,4,IF(Konfigurator!H$42=B265,5,IF(Konfigurator!H$42=B266,6,IF(Konfigurator!H$42=B267,7,IF(Konfigurator!H$42=B268,8,))))))))+IF(Konfigurator!H$42=B269,9)+IF(Konfigurator!H$42=B270,10)+IF(Konfigurator!H$42=E260,0)+IF(Konfigurator!H$42="",0)</f>
        <v>0</v>
      </c>
      <c r="G260" s="112" t="s">
        <v>1469</v>
      </c>
      <c r="H260" s="81" t="s">
        <v>1461</v>
      </c>
      <c r="I260" s="81" t="s">
        <v>498</v>
      </c>
      <c r="J260" s="68" t="s">
        <v>1673</v>
      </c>
    </row>
    <row r="261" spans="1:10" x14ac:dyDescent="0.2">
      <c r="A261" s="70"/>
      <c r="B261" s="54" t="str">
        <f>IF(ISNA(VLOOKUP(G261,'AFM-Artikel'!$A$1:$D$4762,4,FALSE)),"-",VLOOKUP(G261,'AFM-Artikel'!$A$1:$D$4762,4,FALSE))</f>
        <v>lötbar 24+5</v>
      </c>
      <c r="C261" s="54"/>
      <c r="D261" s="54"/>
      <c r="E261" s="53"/>
      <c r="F261" s="54">
        <v>1</v>
      </c>
      <c r="G261" s="113">
        <v>5613</v>
      </c>
      <c r="H261" s="54">
        <v>8</v>
      </c>
      <c r="I261" s="104">
        <f>IF($G261="","",VLOOKUP($G261,'AFM-Artikel'!$A$1:$D$4762,3))</f>
        <v>17.96</v>
      </c>
      <c r="J261" s="106" t="s">
        <v>1674</v>
      </c>
    </row>
    <row r="262" spans="1:10" x14ac:dyDescent="0.2">
      <c r="A262" s="70"/>
      <c r="B262" s="54" t="str">
        <f>IF(ISNA(VLOOKUP(G262,'AFM-Artikel'!$A$1:$D$4762,4,FALSE)),"-",VLOOKUP(G262,'AFM-Artikel'!$A$1:$D$4762,4,FALSE))</f>
        <v>DVI-I-Bu.24+5 steckbar</v>
      </c>
      <c r="C262" s="71"/>
      <c r="D262" s="54"/>
      <c r="E262" s="53"/>
      <c r="F262" s="54">
        <v>2</v>
      </c>
      <c r="G262" s="113">
        <v>5702</v>
      </c>
      <c r="H262" s="54">
        <v>8</v>
      </c>
      <c r="I262" s="104">
        <f>IF($G262="","",VLOOKUP($G262,'AFM-Artikel'!$A$1:$D$4762,3))</f>
        <v>40.31</v>
      </c>
      <c r="J262" s="106" t="s">
        <v>1674</v>
      </c>
    </row>
    <row r="263" spans="1:10" x14ac:dyDescent="0.2">
      <c r="A263" s="70"/>
      <c r="B263" s="54" t="str">
        <f>IF(ISNA(VLOOKUP(G263,'AFM-Artikel'!$A$1:$D$4762,4,FALSE)),"-",VLOOKUP(G263,'AFM-Artikel'!$A$1:$D$4762,4,FALSE))</f>
        <v>DVI-D-St. 30cm 24+1</v>
      </c>
      <c r="C263" s="71"/>
      <c r="D263" s="54"/>
      <c r="E263" s="53"/>
      <c r="F263" s="54">
        <v>3</v>
      </c>
      <c r="G263" s="113">
        <v>5614</v>
      </c>
      <c r="H263" s="54">
        <v>8</v>
      </c>
      <c r="I263" s="104">
        <f>IF($G263="","",VLOOKUP($G263,'AFM-Artikel'!$A$1:$D$4762,3))</f>
        <v>67.790000000000006</v>
      </c>
      <c r="J263" s="106" t="s">
        <v>1675</v>
      </c>
    </row>
    <row r="264" spans="1:10" x14ac:dyDescent="0.2">
      <c r="A264" s="70"/>
      <c r="B264" s="54" t="str">
        <f>IF(ISNA(VLOOKUP(G264,'AFM-Artikel'!$A$1:$D$4762,4,FALSE)),"-",VLOOKUP(G264,'AFM-Artikel'!$A$1:$D$4762,4,FALSE))</f>
        <v>DVI-D-Ku. 30cm 24+1</v>
      </c>
      <c r="C264" s="71"/>
      <c r="D264" s="54"/>
      <c r="E264" s="53"/>
      <c r="F264" s="54">
        <v>4</v>
      </c>
      <c r="G264" s="113">
        <v>5615</v>
      </c>
      <c r="H264" s="54">
        <v>8</v>
      </c>
      <c r="I264" s="104">
        <f>IF($G264="","",VLOOKUP($G264,'AFM-Artikel'!$A$1:$D$4762,3))</f>
        <v>67.790000000000006</v>
      </c>
      <c r="J264" s="106" t="s">
        <v>1675</v>
      </c>
    </row>
    <row r="265" spans="1:10" x14ac:dyDescent="0.2">
      <c r="A265" s="70"/>
      <c r="B265" s="54" t="str">
        <f>IF(ISNA(VLOOKUP(G265,'AFM-Artikel'!$A$1:$D$4762,4,FALSE)),"-",VLOOKUP(G265,'AFM-Artikel'!$A$1:$D$4762,4,FALSE))</f>
        <v>DVI-I-St.24+5 30cm</v>
      </c>
      <c r="C265" s="71"/>
      <c r="D265" s="54"/>
      <c r="E265" s="53"/>
      <c r="F265" s="54">
        <v>5</v>
      </c>
      <c r="G265" s="113">
        <v>5703</v>
      </c>
      <c r="H265" s="54">
        <v>8</v>
      </c>
      <c r="I265" s="104">
        <f>IF($G265="","",VLOOKUP($G265,'AFM-Artikel'!$A$1:$D$4762,3))</f>
        <v>77.84</v>
      </c>
      <c r="J265" s="106" t="s">
        <v>1675</v>
      </c>
    </row>
    <row r="266" spans="1:10" x14ac:dyDescent="0.2">
      <c r="A266" s="70"/>
      <c r="B266" s="54" t="str">
        <f>IF(ISNA(VLOOKUP(G266,'AFM-Artikel'!$A$1:$D$4762,4,FALSE)),"-",VLOOKUP(G266,'AFM-Artikel'!$A$1:$D$4762,4,FALSE))</f>
        <v>DVI-I-Ku.24+5 20cm</v>
      </c>
      <c r="C266" s="71"/>
      <c r="D266" s="54"/>
      <c r="E266" s="53"/>
      <c r="F266" s="72">
        <v>6</v>
      </c>
      <c r="G266" s="113">
        <v>5757</v>
      </c>
      <c r="H266" s="54">
        <v>8</v>
      </c>
      <c r="I266" s="104">
        <f>IF($G266="","",VLOOKUP($G266,'AFM-Artikel'!$A$1:$D$4762,3))</f>
        <v>77.84</v>
      </c>
      <c r="J266" s="106" t="s">
        <v>1674</v>
      </c>
    </row>
    <row r="267" spans="1:10" x14ac:dyDescent="0.2">
      <c r="A267" s="70"/>
      <c r="B267" s="54" t="str">
        <f>IF(ISNA(VLOOKUP(G267,'AFM-Artikel'!$A$1:$D$4762,4,FALSE)),"-",VLOOKUP(G267,'AFM-Artikel'!$A$1:$D$4762,4,FALSE))</f>
        <v>-</v>
      </c>
      <c r="C267" s="71"/>
      <c r="D267" s="54"/>
      <c r="E267" s="53"/>
      <c r="F267" s="54">
        <v>7</v>
      </c>
      <c r="G267" s="113">
        <v>1</v>
      </c>
      <c r="H267" s="54"/>
      <c r="I267" s="104">
        <f>IF($G267="","",VLOOKUP($G267,'AFM-Artikel'!$A$1:$D$4762,3))</f>
        <v>0</v>
      </c>
      <c r="J267" s="106"/>
    </row>
    <row r="268" spans="1:10" x14ac:dyDescent="0.2">
      <c r="A268" s="70"/>
      <c r="B268" s="54" t="str">
        <f>IF(ISNA(VLOOKUP(G268,'AFM-Artikel'!$A$1:$D$4762,4,FALSE)),"-",VLOOKUP(G268,'AFM-Artikel'!$A$1:$D$4762,4,FALSE))</f>
        <v>-</v>
      </c>
      <c r="C268" s="71"/>
      <c r="D268" s="54"/>
      <c r="E268" s="53"/>
      <c r="F268" s="54">
        <v>8</v>
      </c>
      <c r="G268" s="113">
        <v>1</v>
      </c>
      <c r="H268" s="54"/>
      <c r="I268" s="104">
        <f>IF($G268="","",VLOOKUP($G268,'AFM-Artikel'!$A$1:$D$4762,3))</f>
        <v>0</v>
      </c>
      <c r="J268" s="106"/>
    </row>
    <row r="269" spans="1:10" x14ac:dyDescent="0.2">
      <c r="A269" s="70"/>
      <c r="B269" s="54" t="str">
        <f>IF(ISNA(VLOOKUP(G269,'AFM-Artikel'!$A$1:$D$4762,4,FALSE)),"-",VLOOKUP(G269,'AFM-Artikel'!$A$1:$D$4762,4,FALSE))</f>
        <v>-</v>
      </c>
      <c r="C269" s="71"/>
      <c r="D269" s="54"/>
      <c r="E269" s="53"/>
      <c r="F269" s="54">
        <v>9</v>
      </c>
      <c r="G269" s="113">
        <v>1</v>
      </c>
      <c r="H269" s="54"/>
      <c r="I269" s="104">
        <f>IF($G269="","",VLOOKUP($G269,'AFM-Artikel'!$A$1:$D$4762,3))</f>
        <v>0</v>
      </c>
      <c r="J269" s="106"/>
    </row>
    <row r="270" spans="1:10" x14ac:dyDescent="0.2">
      <c r="A270" s="75"/>
      <c r="B270" s="54" t="str">
        <f>IF(ISNA(VLOOKUP(G270,'AFM-Artikel'!$A$1:$D$4762,4,FALSE)),"-",VLOOKUP(G270,'AFM-Artikel'!$A$1:$D$4762,4,FALSE))</f>
        <v>-</v>
      </c>
      <c r="C270" s="76"/>
      <c r="D270" s="77"/>
      <c r="E270" s="82"/>
      <c r="F270" s="77">
        <v>10</v>
      </c>
      <c r="G270" s="113">
        <v>1</v>
      </c>
      <c r="H270" s="77"/>
      <c r="I270" s="117">
        <f>IF($G270="","",VLOOKUP($G270,'AFM-Artikel'!$A$1:$D$4762,3))</f>
        <v>0</v>
      </c>
      <c r="J270" s="118"/>
    </row>
    <row r="271" spans="1:10" x14ac:dyDescent="0.2">
      <c r="A271" s="83" t="s">
        <v>1888</v>
      </c>
      <c r="B271" s="84" t="str">
        <f>IF($G271="","",VLOOKUP($G271,'AFM-Artikel'!$A$1:$D$4762,2))</f>
        <v>zusätzliche Kabellänge DVI-D</v>
      </c>
      <c r="C271" s="84"/>
      <c r="D271" s="84"/>
      <c r="E271" s="85"/>
      <c r="F271" s="84"/>
      <c r="G271" s="114">
        <v>5313</v>
      </c>
      <c r="H271" s="84"/>
      <c r="I271" s="119">
        <f>IF($G271="","",VLOOKUP($G271,'AFM-Artikel'!$A$1:$D$4762,3))</f>
        <v>6.6</v>
      </c>
      <c r="J271" s="120"/>
    </row>
    <row r="272" spans="1:10" x14ac:dyDescent="0.2">
      <c r="A272" s="83" t="s">
        <v>1889</v>
      </c>
      <c r="B272" s="84" t="str">
        <f>IF($G272="","",VLOOKUP($G272,'AFM-Artikel'!$A$1:$D$4762,2))</f>
        <v>zusätzliche Kabellänge DVI-I</v>
      </c>
      <c r="C272" s="84"/>
      <c r="D272" s="84"/>
      <c r="E272" s="85"/>
      <c r="F272" s="84"/>
      <c r="G272" s="114">
        <v>5314</v>
      </c>
      <c r="H272" s="84"/>
      <c r="I272" s="119">
        <f>IF($G272="","",VLOOKUP($G272,'AFM-Artikel'!$A$1:$D$4762,3))</f>
        <v>7.58</v>
      </c>
      <c r="J272" s="120"/>
    </row>
    <row r="273" spans="1:10" ht="13.5" thickBot="1" x14ac:dyDescent="0.25">
      <c r="A273" s="141" t="s">
        <v>1890</v>
      </c>
      <c r="B273" s="78" t="str">
        <f>IF($G273="","",VLOOKUP($G273,'AFM-Artikel'!$A$1:$D$4762,2))</f>
        <v>Nicht verfügbar!</v>
      </c>
      <c r="C273" s="78"/>
      <c r="D273" s="78"/>
      <c r="E273" s="86"/>
      <c r="F273" s="78"/>
      <c r="G273" s="115">
        <v>0</v>
      </c>
      <c r="H273" s="78"/>
      <c r="I273" s="105">
        <f>IF($G273="","",VLOOKUP($G273,'AFM-Artikel'!$A$1:$D$4762,3))</f>
        <v>0</v>
      </c>
      <c r="J273" s="107"/>
    </row>
    <row r="279" spans="1:10" ht="13.5" thickBot="1" x14ac:dyDescent="0.25">
      <c r="B279" t="s">
        <v>151</v>
      </c>
    </row>
    <row r="280" spans="1:10" ht="15" x14ac:dyDescent="0.2">
      <c r="A280" s="62" t="s">
        <v>589</v>
      </c>
      <c r="B280" s="63" t="s">
        <v>262</v>
      </c>
      <c r="C280" s="64" t="s">
        <v>1658</v>
      </c>
      <c r="D280" s="64" t="s">
        <v>1893</v>
      </c>
      <c r="E280" s="80"/>
      <c r="F280" s="66">
        <f>IF(Konfigurator!J$42=B281,1,IF(Konfigurator!J$42=B282,2,IF(Konfigurator!J$42=B283,3,IF(Konfigurator!J$42=B284,4,IF(Konfigurator!J$42=B285,5,IF(Konfigurator!J$42=B286,6,IF(Konfigurator!J$42=B287,7,IF(Konfigurator!J$42=B288,8,))))))))+IF(Konfigurator!J$42=B289,9)+IF(Konfigurator!J$42=B290,10)+IF(Konfigurator!J$42=E280,0)+IF(Konfigurator!J$42="",0)</f>
        <v>0</v>
      </c>
      <c r="G280" s="112" t="s">
        <v>1469</v>
      </c>
      <c r="H280" s="81" t="s">
        <v>1461</v>
      </c>
      <c r="I280" s="81" t="s">
        <v>498</v>
      </c>
      <c r="J280" s="68" t="s">
        <v>1673</v>
      </c>
    </row>
    <row r="281" spans="1:10" x14ac:dyDescent="0.2">
      <c r="A281" s="70"/>
      <c r="B281" s="54" t="str">
        <f>IF(ISNA(VLOOKUP(G281,'AFM-Artikel'!$A$1:$D$4762,4,FALSE)),"-",VLOOKUP(G281,'AFM-Artikel'!$A$1:$D$4762,4,FALSE))</f>
        <v>DVI-D-St.30cm+Kl. lötbar</v>
      </c>
      <c r="C281" s="54"/>
      <c r="D281" s="54"/>
      <c r="E281" s="53"/>
      <c r="F281" s="54">
        <v>1</v>
      </c>
      <c r="G281" s="113">
        <v>5735</v>
      </c>
      <c r="H281" s="54">
        <v>8</v>
      </c>
      <c r="I281" s="104">
        <f>IF($G281="","",VLOOKUP($G281,'AFM-Artikel'!$A$1:$D$4762,3))</f>
        <v>79.010000000000005</v>
      </c>
      <c r="J281" s="106" t="s">
        <v>1674</v>
      </c>
    </row>
    <row r="282" spans="1:10" x14ac:dyDescent="0.2">
      <c r="A282" s="70"/>
      <c r="B282" s="54" t="str">
        <f>IF(ISNA(VLOOKUP(G282,'AFM-Artikel'!$A$1:$D$4762,4,FALSE)),"-",VLOOKUP(G282,'AFM-Artikel'!$A$1:$D$4762,4,FALSE))</f>
        <v>DVI-I+Kl.-Bu.steckbar</v>
      </c>
      <c r="C282" s="71"/>
      <c r="D282" s="54"/>
      <c r="E282" s="53"/>
      <c r="F282" s="54">
        <v>2</v>
      </c>
      <c r="G282" s="113">
        <v>5759</v>
      </c>
      <c r="H282" s="54">
        <v>8</v>
      </c>
      <c r="I282" s="104">
        <f>IF($G282="","",VLOOKUP($G282,'AFM-Artikel'!$A$1:$D$4762,3))</f>
        <v>38.840000000000003</v>
      </c>
      <c r="J282" s="106" t="s">
        <v>1674</v>
      </c>
    </row>
    <row r="283" spans="1:10" x14ac:dyDescent="0.2">
      <c r="A283" s="70"/>
      <c r="B283" s="54" t="str">
        <f>IF(ISNA(VLOOKUP(G283,'AFM-Artikel'!$A$1:$D$4762,4,FALSE)),"-",VLOOKUP(G283,'AFM-Artikel'!$A$1:$D$4762,4,FALSE))</f>
        <v>DVI-D-St.+Kl.-St. 30cm</v>
      </c>
      <c r="C283" s="71"/>
      <c r="D283" s="54"/>
      <c r="E283" s="53"/>
      <c r="F283" s="54">
        <v>3</v>
      </c>
      <c r="G283" s="113">
        <v>5731</v>
      </c>
      <c r="H283" s="54">
        <v>8</v>
      </c>
      <c r="I283" s="104">
        <f>IF($G283="","",VLOOKUP($G283,'AFM-Artikel'!$A$1:$D$4762,3))</f>
        <v>88.68</v>
      </c>
      <c r="J283" s="106" t="s">
        <v>1675</v>
      </c>
    </row>
    <row r="284" spans="1:10" x14ac:dyDescent="0.2">
      <c r="A284" s="70"/>
      <c r="B284" s="54" t="str">
        <f>IF(ISNA(VLOOKUP(G284,'AFM-Artikel'!$A$1:$D$4762,4,FALSE)),"-",VLOOKUP(G284,'AFM-Artikel'!$A$1:$D$4762,4,FALSE))</f>
        <v>DVI-I-St.+Kl.-St. 30cm</v>
      </c>
      <c r="C284" s="71"/>
      <c r="D284" s="54"/>
      <c r="E284" s="53"/>
      <c r="F284" s="54">
        <v>4</v>
      </c>
      <c r="G284" s="113">
        <v>5736</v>
      </c>
      <c r="H284" s="54">
        <v>8</v>
      </c>
      <c r="I284" s="104">
        <f>IF($G284="","",VLOOKUP($G284,'AFM-Artikel'!$A$1:$D$4762,3))</f>
        <v>101.87</v>
      </c>
      <c r="J284" s="106" t="s">
        <v>1675</v>
      </c>
    </row>
    <row r="285" spans="1:10" x14ac:dyDescent="0.2">
      <c r="A285" s="70"/>
      <c r="B285" s="54" t="str">
        <f>IF(ISNA(VLOOKUP(G285,'AFM-Artikel'!$A$1:$D$4762,4,FALSE)),"-",VLOOKUP(G285,'AFM-Artikel'!$A$1:$D$4762,4,FALSE))</f>
        <v>-</v>
      </c>
      <c r="C285" s="71"/>
      <c r="D285" s="54"/>
      <c r="E285" s="53"/>
      <c r="F285" s="54">
        <v>5</v>
      </c>
      <c r="G285" s="113">
        <v>1</v>
      </c>
      <c r="H285" s="54"/>
      <c r="I285" s="104">
        <f>IF($G285="","",VLOOKUP($G285,'AFM-Artikel'!$A$1:$D$4762,3))</f>
        <v>0</v>
      </c>
      <c r="J285" s="106"/>
    </row>
    <row r="286" spans="1:10" x14ac:dyDescent="0.2">
      <c r="A286" s="70"/>
      <c r="B286" s="54" t="str">
        <f>IF(ISNA(VLOOKUP(G286,'AFM-Artikel'!$A$1:$D$4762,4,FALSE)),"-",VLOOKUP(G286,'AFM-Artikel'!$A$1:$D$4762,4,FALSE))</f>
        <v>-</v>
      </c>
      <c r="C286" s="71"/>
      <c r="D286" s="54"/>
      <c r="E286" s="53"/>
      <c r="F286" s="72">
        <v>6</v>
      </c>
      <c r="G286" s="113">
        <v>1</v>
      </c>
      <c r="H286" s="54"/>
      <c r="I286" s="104">
        <f>IF($G286="","",VLOOKUP($G286,'AFM-Artikel'!$A$1:$D$4762,3))</f>
        <v>0</v>
      </c>
      <c r="J286" s="106"/>
    </row>
    <row r="287" spans="1:10" x14ac:dyDescent="0.2">
      <c r="A287" s="70"/>
      <c r="B287" s="54" t="str">
        <f>IF(ISNA(VLOOKUP(G287,'AFM-Artikel'!$A$1:$D$4762,4,FALSE)),"-",VLOOKUP(G287,'AFM-Artikel'!$A$1:$D$4762,4,FALSE))</f>
        <v>-</v>
      </c>
      <c r="C287" s="71"/>
      <c r="D287" s="54"/>
      <c r="E287" s="53"/>
      <c r="F287" s="54">
        <v>7</v>
      </c>
      <c r="G287" s="113">
        <v>1</v>
      </c>
      <c r="H287" s="54"/>
      <c r="I287" s="104">
        <f>IF($G287="","",VLOOKUP($G287,'AFM-Artikel'!$A$1:$D$4762,3))</f>
        <v>0</v>
      </c>
      <c r="J287" s="106"/>
    </row>
    <row r="288" spans="1:10" x14ac:dyDescent="0.2">
      <c r="A288" s="70"/>
      <c r="B288" s="54" t="str">
        <f>IF(ISNA(VLOOKUP(G288,'AFM-Artikel'!$A$1:$D$4762,4,FALSE)),"-",VLOOKUP(G288,'AFM-Artikel'!$A$1:$D$4762,4,FALSE))</f>
        <v>-</v>
      </c>
      <c r="C288" s="71"/>
      <c r="D288" s="54"/>
      <c r="E288" s="53"/>
      <c r="F288" s="54">
        <v>8</v>
      </c>
      <c r="G288" s="113">
        <v>1</v>
      </c>
      <c r="H288" s="54"/>
      <c r="I288" s="104">
        <f>IF($G288="","",VLOOKUP($G288,'AFM-Artikel'!$A$1:$D$4762,3))</f>
        <v>0</v>
      </c>
      <c r="J288" s="106"/>
    </row>
    <row r="289" spans="1:10" x14ac:dyDescent="0.2">
      <c r="A289" s="70"/>
      <c r="B289" s="54" t="str">
        <f>IF(ISNA(VLOOKUP(G289,'AFM-Artikel'!$A$1:$D$4762,4,FALSE)),"-",VLOOKUP(G289,'AFM-Artikel'!$A$1:$D$4762,4,FALSE))</f>
        <v>-</v>
      </c>
      <c r="C289" s="71"/>
      <c r="D289" s="54"/>
      <c r="E289" s="53"/>
      <c r="F289" s="54">
        <v>9</v>
      </c>
      <c r="G289" s="113">
        <v>1</v>
      </c>
      <c r="H289" s="54"/>
      <c r="I289" s="104">
        <f>IF($G289="","",VLOOKUP($G289,'AFM-Artikel'!$A$1:$D$4762,3))</f>
        <v>0</v>
      </c>
      <c r="J289" s="106"/>
    </row>
    <row r="290" spans="1:10" x14ac:dyDescent="0.2">
      <c r="A290" s="75"/>
      <c r="B290" s="54" t="str">
        <f>IF(ISNA(VLOOKUP(G290,'AFM-Artikel'!$A$1:$D$4762,4,FALSE)),"-",VLOOKUP(G290,'AFM-Artikel'!$A$1:$D$4762,4,FALSE))</f>
        <v>-</v>
      </c>
      <c r="C290" s="76"/>
      <c r="D290" s="77"/>
      <c r="E290" s="82"/>
      <c r="F290" s="77">
        <v>10</v>
      </c>
      <c r="G290" s="113">
        <v>1</v>
      </c>
      <c r="H290" s="54"/>
      <c r="I290" s="117">
        <f>IF($G290="","",VLOOKUP($G290,'AFM-Artikel'!$A$1:$D$4762,3))</f>
        <v>0</v>
      </c>
      <c r="J290" s="118"/>
    </row>
    <row r="291" spans="1:10" x14ac:dyDescent="0.2">
      <c r="A291" s="83" t="s">
        <v>1888</v>
      </c>
      <c r="B291" s="84" t="str">
        <f>IF($G291="","",VLOOKUP($G291,'AFM-Artikel'!$A$1:$D$4762,2))</f>
        <v>zusätzliche Kabellänge DVI-D</v>
      </c>
      <c r="C291" s="84"/>
      <c r="D291" s="84"/>
      <c r="E291" s="85"/>
      <c r="F291" s="84"/>
      <c r="G291" s="114">
        <v>5313</v>
      </c>
      <c r="H291" s="84"/>
      <c r="I291" s="119">
        <f>IF($G291="","",VLOOKUP($G291,'AFM-Artikel'!$A$1:$D$4762,3))</f>
        <v>6.6</v>
      </c>
      <c r="J291" s="120"/>
    </row>
    <row r="292" spans="1:10" x14ac:dyDescent="0.2">
      <c r="A292" s="83" t="s">
        <v>1889</v>
      </c>
      <c r="B292" s="84" t="str">
        <f>IF($G292="","",VLOOKUP($G292,'AFM-Artikel'!$A$1:$D$4762,2))</f>
        <v>zusätzliche Kabellänge DVI-I</v>
      </c>
      <c r="C292" s="84"/>
      <c r="D292" s="84"/>
      <c r="E292" s="85"/>
      <c r="F292" s="84"/>
      <c r="G292" s="114">
        <v>5314</v>
      </c>
      <c r="H292" s="84"/>
      <c r="I292" s="119">
        <f>IF($G292="","",VLOOKUP($G292,'AFM-Artikel'!$A$1:$D$4762,3))</f>
        <v>7.58</v>
      </c>
      <c r="J292" s="120"/>
    </row>
    <row r="293" spans="1:10" ht="13.5" thickBot="1" x14ac:dyDescent="0.25">
      <c r="A293" s="141" t="s">
        <v>1890</v>
      </c>
      <c r="B293" s="78" t="str">
        <f>IF($G293="","",VLOOKUP($G293,'AFM-Artikel'!$A$1:$D$4762,2))</f>
        <v>zusätzliche Kabellänge Audio 3mm</v>
      </c>
      <c r="C293" s="78"/>
      <c r="D293" s="78"/>
      <c r="E293" s="86"/>
      <c r="F293" s="78"/>
      <c r="G293" s="115">
        <v>5301</v>
      </c>
      <c r="H293" s="78"/>
      <c r="I293" s="105">
        <f>IF($G293="","",VLOOKUP($G293,'AFM-Artikel'!$A$1:$D$4762,3))</f>
        <v>0.61</v>
      </c>
      <c r="J293" s="107"/>
    </row>
    <row r="299" spans="1:10" ht="13.5" thickBot="1" x14ac:dyDescent="0.25">
      <c r="B299" t="s">
        <v>152</v>
      </c>
    </row>
    <row r="300" spans="1:10" ht="15" x14ac:dyDescent="0.2">
      <c r="A300" s="62" t="s">
        <v>1939</v>
      </c>
      <c r="B300" s="63" t="s">
        <v>262</v>
      </c>
      <c r="C300" s="64" t="s">
        <v>1658</v>
      </c>
      <c r="D300" s="64" t="s">
        <v>1893</v>
      </c>
      <c r="E300" s="80"/>
      <c r="F300" s="66">
        <f>IF(Konfigurator!L$42=B301,1,IF(Konfigurator!L$42=B302,2,IF(Konfigurator!L$42=B303,3,IF(Konfigurator!L$42=B304,4,IF(Konfigurator!L$42=B305,5,IF(Konfigurator!L$42=B306,6,IF(Konfigurator!L$42=B307,7,IF(Konfigurator!L$42=B308,8,))))))))+IF(Konfigurator!L$42=B309,9)+IF(Konfigurator!L$42=B310,10)+IF(Konfigurator!L$42=B311,11)+IF(Konfigurator!L$42=B312,12)+IF(Konfigurator!L$42=B313,13)+IF(Konfigurator!L$42=B314,14)+IF(Konfigurator!L$42=E300,0)+IF(Konfigurator!L$42="",0)</f>
        <v>0</v>
      </c>
      <c r="G300" s="112" t="s">
        <v>1469</v>
      </c>
      <c r="H300" s="81" t="s">
        <v>1461</v>
      </c>
      <c r="I300" s="81" t="s">
        <v>498</v>
      </c>
      <c r="J300" s="68" t="s">
        <v>1673</v>
      </c>
    </row>
    <row r="301" spans="1:10" x14ac:dyDescent="0.2">
      <c r="A301" s="70"/>
      <c r="B301" s="54" t="str">
        <f>IF(ISNA(VLOOKUP(G301,'AFM-Artikel'!$A$1:$D$4762,4,FALSE)),"-",VLOOKUP(G301,'AFM-Artikel'!$A$1:$D$4762,4,FALSE))</f>
        <v>HDMI-Bu.steck.</v>
      </c>
      <c r="C301" s="54"/>
      <c r="D301" s="54"/>
      <c r="E301" s="53"/>
      <c r="F301" s="54">
        <v>1</v>
      </c>
      <c r="G301" s="113">
        <v>5718</v>
      </c>
      <c r="H301" s="54">
        <v>4</v>
      </c>
      <c r="I301" s="104">
        <f>IF($G301="","",VLOOKUP($G301,'AFM-Artikel'!$A$1:$D$4762,3))</f>
        <v>30.89</v>
      </c>
      <c r="J301" s="106" t="s">
        <v>1675</v>
      </c>
    </row>
    <row r="302" spans="1:10" x14ac:dyDescent="0.2">
      <c r="A302" s="70"/>
      <c r="B302" s="54" t="str">
        <f>IF(ISNA(VLOOKUP(G302,'AFM-Artikel'!$A$1:$D$4762,4,FALSE)),"-",VLOOKUP(G302,'AFM-Artikel'!$A$1:$D$4762,4,FALSE))</f>
        <v>HDMI-Ku. 30cm</v>
      </c>
      <c r="C302" s="54"/>
      <c r="D302" s="54"/>
      <c r="E302" s="53"/>
      <c r="F302" s="54">
        <v>2</v>
      </c>
      <c r="G302" s="113">
        <v>5742</v>
      </c>
      <c r="H302" s="54">
        <v>4</v>
      </c>
      <c r="I302" s="104">
        <f>IF($G302="","",VLOOKUP($G302,'AFM-Artikel'!$A$1:$D$4762,3))</f>
        <v>49.84</v>
      </c>
      <c r="J302" s="106" t="s">
        <v>1675</v>
      </c>
    </row>
    <row r="303" spans="1:10" x14ac:dyDescent="0.2">
      <c r="A303" s="70"/>
      <c r="B303" s="54" t="str">
        <f>IF(ISNA(VLOOKUP(G303,'AFM-Artikel'!$A$1:$D$4762,4,FALSE)),"-",VLOOKUP(G303,'AFM-Artikel'!$A$1:$D$4762,4,FALSE))</f>
        <v>Keyst.-Ku.-Winkel 30cm</v>
      </c>
      <c r="C303" s="71"/>
      <c r="D303" s="54"/>
      <c r="E303" s="53"/>
      <c r="F303" s="54">
        <v>3</v>
      </c>
      <c r="G303" s="113">
        <v>5814</v>
      </c>
      <c r="H303" s="54">
        <v>4</v>
      </c>
      <c r="I303" s="104">
        <f>IF($G303="","",VLOOKUP($G303,'AFM-Artikel'!$A$1:$D$4762,3))</f>
        <v>49.84</v>
      </c>
      <c r="J303" s="106" t="s">
        <v>1675</v>
      </c>
    </row>
    <row r="304" spans="1:10" x14ac:dyDescent="0.2">
      <c r="A304" s="70"/>
      <c r="B304" s="54"/>
      <c r="C304" s="71"/>
      <c r="D304" s="54"/>
      <c r="E304" s="53"/>
      <c r="F304" s="54">
        <v>4</v>
      </c>
      <c r="G304" s="113"/>
      <c r="H304" s="54"/>
      <c r="I304" s="104" t="str">
        <f>IF($G304="","",VLOOKUP($G304,'AFM-Artikel'!$A$1:$D$4762,3))</f>
        <v/>
      </c>
      <c r="J304" s="106"/>
    </row>
    <row r="305" spans="1:10" x14ac:dyDescent="0.2">
      <c r="A305" s="70"/>
      <c r="B305" s="54">
        <f>IF(ISNA(VLOOKUP(G305,'AFM-Artikel'!$A$1:$D$4762,4,FALSE)),"-",VLOOKUP(G305,'AFM-Artikel'!$A$1:$D$4762,4,FALSE))</f>
        <v>1</v>
      </c>
      <c r="C305" s="71"/>
      <c r="D305" s="54"/>
      <c r="E305" s="53"/>
      <c r="F305" s="54">
        <v>5</v>
      </c>
      <c r="G305" s="113">
        <v>4701</v>
      </c>
      <c r="H305" s="54"/>
      <c r="I305" s="104">
        <f>IF($G305="","",VLOOKUP($G305,'AFM-Artikel'!$A$1:$D$4762,3))</f>
        <v>29.72</v>
      </c>
      <c r="J305" s="106"/>
    </row>
    <row r="306" spans="1:10" x14ac:dyDescent="0.2">
      <c r="A306" s="70"/>
      <c r="B306" s="54">
        <f>IF(ISNA(VLOOKUP(G306,'AFM-Artikel'!$A$1:$D$4762,4,FALSE)),"-",VLOOKUP(G306,'AFM-Artikel'!$A$1:$D$4762,4,FALSE))</f>
        <v>2</v>
      </c>
      <c r="C306" s="71"/>
      <c r="D306" s="54"/>
      <c r="E306" s="53"/>
      <c r="F306" s="54">
        <v>6</v>
      </c>
      <c r="G306" s="113">
        <v>4913</v>
      </c>
      <c r="H306" s="54"/>
      <c r="I306" s="104">
        <f>IF($G306="","",VLOOKUP($G306,'AFM-Artikel'!$A$1:$D$4762,3))</f>
        <v>30.44</v>
      </c>
      <c r="J306" s="106"/>
    </row>
    <row r="307" spans="1:10" x14ac:dyDescent="0.2">
      <c r="A307" s="70"/>
      <c r="B307" s="54">
        <f>IF(ISNA(VLOOKUP(G307,'AFM-Artikel'!$A$1:$D$4762,4,FALSE)),"-",VLOOKUP(G307,'AFM-Artikel'!$A$1:$D$4762,4,FALSE))</f>
        <v>3</v>
      </c>
      <c r="C307" s="71"/>
      <c r="D307" s="54"/>
      <c r="E307" s="53"/>
      <c r="F307" s="54">
        <v>7</v>
      </c>
      <c r="G307" s="113">
        <v>4700</v>
      </c>
      <c r="H307" s="54"/>
      <c r="I307" s="104">
        <f>IF($G307="","",VLOOKUP($G307,'AFM-Artikel'!$A$1:$D$4762,3))</f>
        <v>32.229999999999997</v>
      </c>
      <c r="J307" s="106"/>
    </row>
    <row r="308" spans="1:10" x14ac:dyDescent="0.2">
      <c r="A308" s="70"/>
      <c r="B308" s="54">
        <f>IF(ISNA(VLOOKUP(G308,'AFM-Artikel'!$A$1:$D$4762,4,FALSE)),"-",VLOOKUP(G308,'AFM-Artikel'!$A$1:$D$4762,4,FALSE))</f>
        <v>5</v>
      </c>
      <c r="C308" s="71"/>
      <c r="D308" s="54"/>
      <c r="E308" s="53"/>
      <c r="F308" s="54">
        <v>8</v>
      </c>
      <c r="G308" s="113">
        <v>4698</v>
      </c>
      <c r="H308" s="54"/>
      <c r="I308" s="104">
        <f>IF($G308="","",VLOOKUP($G308,'AFM-Artikel'!$A$1:$D$4762,3))</f>
        <v>40.6</v>
      </c>
      <c r="J308" s="106"/>
    </row>
    <row r="309" spans="1:10" x14ac:dyDescent="0.2">
      <c r="A309" s="70"/>
      <c r="B309" s="54">
        <f>IF(ISNA(VLOOKUP(G309,'AFM-Artikel'!$A$1:$D$4762,4,FALSE)),"-",VLOOKUP(G309,'AFM-Artikel'!$A$1:$D$4762,4,FALSE))</f>
        <v>7.5</v>
      </c>
      <c r="C309" s="71"/>
      <c r="D309" s="54"/>
      <c r="E309" s="53"/>
      <c r="F309" s="54">
        <v>9</v>
      </c>
      <c r="G309" s="113">
        <v>4724</v>
      </c>
      <c r="H309" s="54"/>
      <c r="I309" s="104">
        <f>IF($G309="","",VLOOKUP($G309,'AFM-Artikel'!$A$1:$D$4762,3))</f>
        <v>32.229999999999997</v>
      </c>
      <c r="J309" s="106"/>
    </row>
    <row r="310" spans="1:10" x14ac:dyDescent="0.2">
      <c r="A310" s="70"/>
      <c r="B310" s="54" t="str">
        <f>IF(ISNA(VLOOKUP(G310,'AFM-Artikel'!$A$1:$D$4762,4,FALSE)),"-",VLOOKUP(G310,'AFM-Artikel'!$A$1:$D$4762,4,FALSE))</f>
        <v>-</v>
      </c>
      <c r="C310" s="71"/>
      <c r="D310" s="54"/>
      <c r="E310" s="53"/>
      <c r="F310" s="54">
        <v>10</v>
      </c>
      <c r="G310" s="113">
        <v>1</v>
      </c>
      <c r="H310" s="54"/>
      <c r="I310" s="104">
        <f>IF($G310="","",VLOOKUP($G310,'AFM-Artikel'!$A$1:$D$4762,3))</f>
        <v>0</v>
      </c>
      <c r="J310" s="106"/>
    </row>
    <row r="311" spans="1:10" x14ac:dyDescent="0.2">
      <c r="A311" s="53"/>
      <c r="B311" s="54" t="str">
        <f>IF(ISNA(VLOOKUP(G311,'AFM-Artikel'!$A$1:$D$4762,4,FALSE)),"-",VLOOKUP(G311,'AFM-Artikel'!$A$1:$D$4762,4,FALSE))</f>
        <v>-</v>
      </c>
      <c r="C311" s="71"/>
      <c r="D311" s="54"/>
      <c r="E311" s="53"/>
      <c r="F311" s="54">
        <v>11</v>
      </c>
      <c r="G311" s="113">
        <v>1</v>
      </c>
      <c r="H311" s="54"/>
      <c r="I311" s="104">
        <f>IF($G311="","",VLOOKUP($G311,'AFM-Artikel'!$A$1:$D$4762,3))</f>
        <v>0</v>
      </c>
      <c r="J311" s="106"/>
    </row>
    <row r="312" spans="1:10" x14ac:dyDescent="0.2">
      <c r="A312" s="53"/>
      <c r="B312" s="54" t="str">
        <f>IF(ISNA(VLOOKUP(G312,'AFM-Artikel'!$A$1:$D$4762,4,FALSE)),"-",VLOOKUP(G312,'AFM-Artikel'!$A$1:$D$4762,4,FALSE))</f>
        <v>-</v>
      </c>
      <c r="C312" s="71"/>
      <c r="D312" s="54"/>
      <c r="E312" s="53"/>
      <c r="F312" s="54">
        <v>12</v>
      </c>
      <c r="G312" s="113">
        <v>1</v>
      </c>
      <c r="H312" s="54"/>
      <c r="I312" s="104">
        <f>IF($G312="","",VLOOKUP($G312,'AFM-Artikel'!$A$1:$D$4762,3))</f>
        <v>0</v>
      </c>
      <c r="J312" s="106"/>
    </row>
    <row r="313" spans="1:10" x14ac:dyDescent="0.2">
      <c r="A313" s="53"/>
      <c r="B313" s="54" t="str">
        <f>IF(ISNA(VLOOKUP(G313,'AFM-Artikel'!$A$1:$D$4762,4,FALSE)),"-",VLOOKUP(G313,'AFM-Artikel'!$A$1:$D$4762,4,FALSE))</f>
        <v>-</v>
      </c>
      <c r="C313" s="71"/>
      <c r="D313" s="54"/>
      <c r="E313" s="53"/>
      <c r="F313" s="54">
        <v>13</v>
      </c>
      <c r="G313" s="113">
        <v>1</v>
      </c>
      <c r="H313" s="54"/>
      <c r="I313" s="104">
        <f>IF($G313="","",VLOOKUP($G313,'AFM-Artikel'!$A$1:$D$4762,3))</f>
        <v>0</v>
      </c>
      <c r="J313" s="106"/>
    </row>
    <row r="314" spans="1:10" x14ac:dyDescent="0.2">
      <c r="A314" s="82"/>
      <c r="B314" s="77" t="str">
        <f>IF(ISNA(VLOOKUP(G314,'AFM-Artikel'!$A$1:$D$4762,4,FALSE)),"-",VLOOKUP(G314,'AFM-Artikel'!$A$1:$D$4762,4,FALSE))</f>
        <v>-</v>
      </c>
      <c r="C314" s="76"/>
      <c r="D314" s="77"/>
      <c r="E314" s="82"/>
      <c r="F314" s="54">
        <v>14</v>
      </c>
      <c r="G314" s="196">
        <v>1</v>
      </c>
      <c r="H314" s="77"/>
      <c r="I314" s="117">
        <f>IF($G314="","",VLOOKUP($G314,'AFM-Artikel'!$A$1:$D$4762,3))</f>
        <v>0</v>
      </c>
      <c r="J314" s="118"/>
    </row>
    <row r="315" spans="1:10" x14ac:dyDescent="0.2">
      <c r="A315" s="83" t="s">
        <v>1888</v>
      </c>
      <c r="B315" s="84" t="str">
        <f>IF($G315="","",VLOOKUP($G315,'AFM-Artikel'!$A$1:$D$4762,2))</f>
        <v>Nicht verfügbar!</v>
      </c>
      <c r="C315" s="84"/>
      <c r="D315" s="84"/>
      <c r="E315" s="85"/>
      <c r="F315" s="84"/>
      <c r="G315" s="114">
        <v>0</v>
      </c>
      <c r="H315" s="84"/>
      <c r="I315" s="119">
        <f>IF($G315="","",VLOOKUP($G315,'AFM-Artikel'!$A$1:$D$4762,3))</f>
        <v>0</v>
      </c>
      <c r="J315" s="120"/>
    </row>
    <row r="316" spans="1:10" x14ac:dyDescent="0.2">
      <c r="A316" s="83" t="s">
        <v>1889</v>
      </c>
      <c r="B316" s="84" t="str">
        <f>IF($G316="","",VLOOKUP($G316,'AFM-Artikel'!$A$1:$D$4762,2))</f>
        <v>Nicht verfügbar!</v>
      </c>
      <c r="C316" s="84"/>
      <c r="D316" s="84"/>
      <c r="E316" s="85"/>
      <c r="F316" s="84"/>
      <c r="G316" s="114">
        <v>0</v>
      </c>
      <c r="H316" s="84"/>
      <c r="I316" s="119">
        <f>IF($G316="","",VLOOKUP($G316,'AFM-Artikel'!$A$1:$D$4762,3))</f>
        <v>0</v>
      </c>
      <c r="J316" s="120"/>
    </row>
    <row r="317" spans="1:10" ht="13.5" thickBot="1" x14ac:dyDescent="0.25">
      <c r="A317" s="141" t="s">
        <v>1890</v>
      </c>
      <c r="B317" s="78" t="str">
        <f>IF($G317="","",VLOOKUP($G317,'AFM-Artikel'!$A$1:$D$4762,2))</f>
        <v>Nicht verfügbar!</v>
      </c>
      <c r="C317" s="78"/>
      <c r="D317" s="78"/>
      <c r="E317" s="86"/>
      <c r="F317" s="78"/>
      <c r="G317" s="115">
        <v>0</v>
      </c>
      <c r="H317" s="78"/>
      <c r="I317" s="105">
        <f>IF($G317="","",VLOOKUP($G317,'AFM-Artikel'!$A$1:$D$4762,3))</f>
        <v>0</v>
      </c>
      <c r="J317" s="107"/>
    </row>
    <row r="319" spans="1:10" ht="13.5" thickBot="1" x14ac:dyDescent="0.25">
      <c r="B319" t="s">
        <v>153</v>
      </c>
    </row>
    <row r="320" spans="1:10" ht="15" x14ac:dyDescent="0.2">
      <c r="A320" s="62"/>
      <c r="B320" s="63" t="s">
        <v>262</v>
      </c>
      <c r="C320" s="64" t="s">
        <v>1658</v>
      </c>
      <c r="D320" s="64" t="s">
        <v>1893</v>
      </c>
      <c r="E320" s="80"/>
      <c r="F320" s="66">
        <f>IF(Konfigurator!N$42=B321,1,IF(Konfigurator!N$42=B322,2,IF(Konfigurator!N$42=B323,3,IF(Konfigurator!N$42=B324,4,IF(Konfigurator!N$42=B325,5,IF(Konfigurator!N$42=B326,6,IF(Konfigurator!N$42=B327,7,IF(Konfigurator!N$42=B328,8,))))))))+IF(Konfigurator!N$42=B329,9)+IF(Konfigurator!N$42=B330,10)+IF(Konfigurator!N$42=B331,11)+IF(Konfigurator!N$42=B332,12)+IF(Konfigurator!N$42=B333,13)+IF(Konfigurator!N$42=E320,0)+IF(Konfigurator!N$42="",0)</f>
        <v>0</v>
      </c>
      <c r="G320" s="112" t="s">
        <v>1469</v>
      </c>
      <c r="H320" s="81" t="s">
        <v>1461</v>
      </c>
      <c r="I320" s="81" t="s">
        <v>498</v>
      </c>
      <c r="J320" s="68" t="s">
        <v>1673</v>
      </c>
    </row>
    <row r="321" spans="1:10" x14ac:dyDescent="0.2">
      <c r="A321" s="70"/>
      <c r="B321" s="54"/>
      <c r="C321" s="54"/>
      <c r="D321" s="54"/>
      <c r="E321" s="53"/>
      <c r="F321" s="54">
        <v>1</v>
      </c>
      <c r="G321" s="113"/>
      <c r="H321" s="54"/>
      <c r="I321" s="104" t="str">
        <f>IF($G321="","",VLOOKUP($G321,'AFM-Artikel'!$A$1:$D$4762,3))</f>
        <v/>
      </c>
      <c r="J321" s="106"/>
    </row>
    <row r="322" spans="1:10" x14ac:dyDescent="0.2">
      <c r="A322" s="70"/>
      <c r="B322" s="54">
        <f>IF(ISNA(VLOOKUP(G322,'AFM-Artikel'!$A$1:$D$4762,4,FALSE)),"-",VLOOKUP(G322,'AFM-Artikel'!$A$1:$D$4762,4,FALSE))</f>
        <v>1</v>
      </c>
      <c r="C322" s="71"/>
      <c r="D322" s="54"/>
      <c r="E322" s="53"/>
      <c r="F322" s="54">
        <v>2</v>
      </c>
      <c r="G322" s="113">
        <v>4701</v>
      </c>
      <c r="H322" s="54"/>
      <c r="I322" s="104">
        <f>IF($G322="","",VLOOKUP($G322,'AFM-Artikel'!$A$1:$D$4762,3))</f>
        <v>29.72</v>
      </c>
      <c r="J322" s="106"/>
    </row>
    <row r="323" spans="1:10" x14ac:dyDescent="0.2">
      <c r="A323" s="70"/>
      <c r="B323" s="54">
        <f>IF(ISNA(VLOOKUP(G323,'AFM-Artikel'!$A$1:$D$4762,4,FALSE)),"-",VLOOKUP(G323,'AFM-Artikel'!$A$1:$D$4762,4,FALSE))</f>
        <v>2</v>
      </c>
      <c r="C323" s="71"/>
      <c r="D323" s="54"/>
      <c r="E323" s="53"/>
      <c r="F323" s="54">
        <v>3</v>
      </c>
      <c r="G323" s="113">
        <v>4913</v>
      </c>
      <c r="H323" s="54"/>
      <c r="I323" s="104">
        <f>IF($G323="","",VLOOKUP($G323,'AFM-Artikel'!$A$1:$D$4762,3))</f>
        <v>30.44</v>
      </c>
      <c r="J323" s="106"/>
    </row>
    <row r="324" spans="1:10" x14ac:dyDescent="0.2">
      <c r="A324" s="70"/>
      <c r="B324" s="54">
        <f>IF(ISNA(VLOOKUP(G324,'AFM-Artikel'!$A$1:$D$4762,4,FALSE)),"-",VLOOKUP(G324,'AFM-Artikel'!$A$1:$D$4762,4,FALSE))</f>
        <v>3</v>
      </c>
      <c r="C324" s="71"/>
      <c r="D324" s="54"/>
      <c r="E324" s="53"/>
      <c r="F324" s="54">
        <v>4</v>
      </c>
      <c r="G324" s="113">
        <v>4700</v>
      </c>
      <c r="H324" s="54"/>
      <c r="I324" s="104">
        <f>IF($G324="","",VLOOKUP($G324,'AFM-Artikel'!$A$1:$D$4762,3))</f>
        <v>32.229999999999997</v>
      </c>
      <c r="J324" s="106"/>
    </row>
    <row r="325" spans="1:10" x14ac:dyDescent="0.2">
      <c r="A325" s="70"/>
      <c r="B325" s="54">
        <f>IF(ISNA(VLOOKUP(G325,'AFM-Artikel'!$A$1:$D$4762,4,FALSE)),"-",VLOOKUP(G325,'AFM-Artikel'!$A$1:$D$4762,4,FALSE))</f>
        <v>5</v>
      </c>
      <c r="C325" s="71"/>
      <c r="D325" s="54"/>
      <c r="E325" s="53"/>
      <c r="F325" s="54">
        <v>5</v>
      </c>
      <c r="G325" s="113">
        <v>4698</v>
      </c>
      <c r="H325" s="54"/>
      <c r="I325" s="104">
        <f>IF($G325="","",VLOOKUP($G325,'AFM-Artikel'!$A$1:$D$4762,3))</f>
        <v>40.6</v>
      </c>
      <c r="J325" s="106"/>
    </row>
    <row r="326" spans="1:10" x14ac:dyDescent="0.2">
      <c r="A326" s="70"/>
      <c r="B326" s="54">
        <f>IF(ISNA(VLOOKUP(G326,'AFM-Artikel'!$A$1:$D$4762,4,FALSE)),"-",VLOOKUP(G326,'AFM-Artikel'!$A$1:$D$4762,4,FALSE))</f>
        <v>7.5</v>
      </c>
      <c r="C326" s="71"/>
      <c r="D326" s="54"/>
      <c r="E326" s="53"/>
      <c r="F326" s="72">
        <v>6</v>
      </c>
      <c r="G326" s="113">
        <v>4724</v>
      </c>
      <c r="H326" s="54"/>
      <c r="I326" s="104">
        <f>IF($G326="","",VLOOKUP($G326,'AFM-Artikel'!$A$1:$D$4762,3))</f>
        <v>32.229999999999997</v>
      </c>
      <c r="J326" s="106"/>
    </row>
    <row r="327" spans="1:10" x14ac:dyDescent="0.2">
      <c r="A327" s="70"/>
      <c r="B327" s="54" t="str">
        <f>IF(ISNA(VLOOKUP(G327,'AFM-Artikel'!$A$1:$D$4762,4,FALSE)),"-",VLOOKUP(G327,'AFM-Artikel'!$A$1:$D$4762,4,FALSE))</f>
        <v>-</v>
      </c>
      <c r="C327" s="71"/>
      <c r="D327" s="54"/>
      <c r="E327" s="53"/>
      <c r="F327" s="54">
        <v>7</v>
      </c>
      <c r="G327" s="113">
        <v>1</v>
      </c>
      <c r="H327" s="54"/>
      <c r="I327" s="104">
        <f>IF($G327="","",VLOOKUP($G327,'AFM-Artikel'!$A$1:$D$4762,3))</f>
        <v>0</v>
      </c>
      <c r="J327" s="106"/>
    </row>
    <row r="328" spans="1:10" x14ac:dyDescent="0.2">
      <c r="A328" s="70"/>
      <c r="B328" s="54" t="str">
        <f>IF(ISNA(VLOOKUP(G328,'AFM-Artikel'!$A$1:$D$4762,4,FALSE)),"-",VLOOKUP(G328,'AFM-Artikel'!$A$1:$D$4762,4,FALSE))</f>
        <v>-</v>
      </c>
      <c r="C328" s="71"/>
      <c r="D328" s="54"/>
      <c r="E328" s="53"/>
      <c r="F328" s="54">
        <v>8</v>
      </c>
      <c r="G328" s="113">
        <v>1</v>
      </c>
      <c r="H328" s="54"/>
      <c r="I328" s="104">
        <f>IF($G328="","",VLOOKUP($G328,'AFM-Artikel'!$A$1:$D$4762,3))</f>
        <v>0</v>
      </c>
      <c r="J328" s="106"/>
    </row>
    <row r="329" spans="1:10" x14ac:dyDescent="0.2">
      <c r="A329" s="70"/>
      <c r="B329" s="54" t="str">
        <f>IF(ISNA(VLOOKUP(G329,'AFM-Artikel'!$A$1:$D$4762,4,FALSE)),"-",VLOOKUP(G329,'AFM-Artikel'!$A$1:$D$4762,4,FALSE))</f>
        <v>-</v>
      </c>
      <c r="C329" s="71"/>
      <c r="D329" s="54"/>
      <c r="E329" s="53"/>
      <c r="F329" s="54">
        <v>9</v>
      </c>
      <c r="G329" s="113">
        <v>1</v>
      </c>
      <c r="H329" s="54"/>
      <c r="I329" s="104">
        <f>IF($G329="","",VLOOKUP($G329,'AFM-Artikel'!$A$1:$D$4762,3))</f>
        <v>0</v>
      </c>
      <c r="J329" s="106"/>
    </row>
    <row r="330" spans="1:10" x14ac:dyDescent="0.2">
      <c r="A330" s="53"/>
      <c r="B330" s="54" t="str">
        <f>IF(ISNA(VLOOKUP(G330,'AFM-Artikel'!$A$1:$D$4762,4,FALSE)),"-",VLOOKUP(G330,'AFM-Artikel'!$A$1:$D$4762,4,FALSE))</f>
        <v>-</v>
      </c>
      <c r="C330" s="71"/>
      <c r="D330" s="54"/>
      <c r="E330" s="53"/>
      <c r="F330" s="54">
        <v>10</v>
      </c>
      <c r="G330" s="113">
        <v>1</v>
      </c>
      <c r="H330" s="54"/>
      <c r="I330" s="104">
        <f>IF($G330="","",VLOOKUP($G330,'AFM-Artikel'!$A$1:$D$4762,3))</f>
        <v>0</v>
      </c>
      <c r="J330" s="106"/>
    </row>
    <row r="331" spans="1:10" x14ac:dyDescent="0.2">
      <c r="A331" s="53"/>
      <c r="B331" s="54" t="str">
        <f>IF(ISNA(VLOOKUP(G331,'AFM-Artikel'!$A$1:$D$4762,4,FALSE)),"-",VLOOKUP(G331,'AFM-Artikel'!$A$1:$D$4762,4,FALSE))</f>
        <v>-</v>
      </c>
      <c r="C331" s="71"/>
      <c r="D331" s="54"/>
      <c r="E331" s="53"/>
      <c r="F331" s="54">
        <v>11</v>
      </c>
      <c r="G331" s="113">
        <v>1</v>
      </c>
      <c r="H331" s="54"/>
      <c r="I331" s="104">
        <f>IF($G331="","",VLOOKUP($G331,'AFM-Artikel'!$A$1:$D$4762,3))</f>
        <v>0</v>
      </c>
      <c r="J331" s="106"/>
    </row>
    <row r="332" spans="1:10" x14ac:dyDescent="0.2">
      <c r="A332" s="53"/>
      <c r="B332" s="54" t="str">
        <f>IF(ISNA(VLOOKUP(G332,'AFM-Artikel'!$A$1:$D$4762,4,FALSE)),"-",VLOOKUP(G332,'AFM-Artikel'!$A$1:$D$4762,4,FALSE))</f>
        <v>-</v>
      </c>
      <c r="C332" s="71"/>
      <c r="D332" s="54"/>
      <c r="E332" s="53"/>
      <c r="F332" s="54">
        <v>12</v>
      </c>
      <c r="G332" s="113">
        <v>1</v>
      </c>
      <c r="H332" s="54"/>
      <c r="I332" s="104">
        <f>IF($G332="","",VLOOKUP($G332,'AFM-Artikel'!$A$1:$D$4762,3))</f>
        <v>0</v>
      </c>
      <c r="J332" s="106"/>
    </row>
    <row r="333" spans="1:10" x14ac:dyDescent="0.2">
      <c r="A333" s="82"/>
      <c r="B333" s="77" t="str">
        <f>IF(ISNA(VLOOKUP(G333,'AFM-Artikel'!$A$1:$D$4762,4,FALSE)),"-",VLOOKUP(G333,'AFM-Artikel'!$A$1:$D$4762,4,FALSE))</f>
        <v>-</v>
      </c>
      <c r="C333" s="76"/>
      <c r="D333" s="77"/>
      <c r="E333" s="82"/>
      <c r="F333" s="77">
        <v>13</v>
      </c>
      <c r="G333" s="196">
        <v>1</v>
      </c>
      <c r="H333" s="77"/>
      <c r="I333" s="117">
        <f>IF($G333="","",VLOOKUP($G333,'AFM-Artikel'!$A$1:$D$4762,3))</f>
        <v>0</v>
      </c>
      <c r="J333" s="118"/>
    </row>
    <row r="334" spans="1:10" x14ac:dyDescent="0.2">
      <c r="A334" s="75" t="s">
        <v>1888</v>
      </c>
      <c r="B334" s="77" t="str">
        <f>IF($G334="","",VLOOKUP($G334,'AFM-Artikel'!$A$1:$D$4762,2))</f>
        <v>Nicht verfügbar!</v>
      </c>
      <c r="C334" s="77"/>
      <c r="D334" s="77"/>
      <c r="E334" s="82"/>
      <c r="F334" s="77"/>
      <c r="G334" s="196">
        <v>0</v>
      </c>
      <c r="H334" s="77"/>
      <c r="I334" s="117">
        <f>IF($G334="","",VLOOKUP($G334,'AFM-Artikel'!$A$1:$D$4762,3))</f>
        <v>0</v>
      </c>
      <c r="J334" s="118"/>
    </row>
    <row r="335" spans="1:10" x14ac:dyDescent="0.2">
      <c r="A335" s="83" t="s">
        <v>1889</v>
      </c>
      <c r="B335" s="84" t="str">
        <f>IF($G335="","",VLOOKUP($G335,'AFM-Artikel'!$A$1:$D$4762,2))</f>
        <v>Nicht verfügbar!</v>
      </c>
      <c r="C335" s="84"/>
      <c r="D335" s="84"/>
      <c r="E335" s="85"/>
      <c r="F335" s="84"/>
      <c r="G335" s="114">
        <v>0</v>
      </c>
      <c r="H335" s="84"/>
      <c r="I335" s="117">
        <f>IF($G335="","",VLOOKUP($G335,'AFM-Artikel'!$A$1:$D$4762,3))</f>
        <v>0</v>
      </c>
      <c r="J335" s="118"/>
    </row>
    <row r="336" spans="1:10" ht="13.5" thickBot="1" x14ac:dyDescent="0.25">
      <c r="A336" s="141" t="s">
        <v>1890</v>
      </c>
      <c r="B336" s="78" t="str">
        <f>IF($G336="","",VLOOKUP($G336,'AFM-Artikel'!$A$1:$D$4762,2))</f>
        <v>Nicht verfügbar!</v>
      </c>
      <c r="C336" s="78"/>
      <c r="D336" s="78"/>
      <c r="E336" s="86"/>
      <c r="F336" s="78"/>
      <c r="G336" s="115">
        <v>0</v>
      </c>
      <c r="H336" s="78"/>
      <c r="I336" s="105">
        <f>IF($G336="","",VLOOKUP($G336,'AFM-Artikel'!$A$1:$D$4762,3))</f>
        <v>0</v>
      </c>
      <c r="J336" s="107"/>
    </row>
    <row r="339" spans="1:10" ht="13.5" thickBot="1" x14ac:dyDescent="0.25">
      <c r="B339" t="s">
        <v>154</v>
      </c>
    </row>
    <row r="340" spans="1:10" ht="15" x14ac:dyDescent="0.2">
      <c r="A340" s="62" t="s">
        <v>198</v>
      </c>
      <c r="B340" s="63" t="s">
        <v>262</v>
      </c>
      <c r="C340" s="64" t="s">
        <v>1658</v>
      </c>
      <c r="D340" s="64" t="s">
        <v>1893</v>
      </c>
      <c r="E340" s="80"/>
      <c r="F340" s="66">
        <f>IF(Konfigurator!P$42=B341,1,IF(Konfigurator!P$42=B342,2,IF(Konfigurator!P$42=B343,3,IF(Konfigurator!P$42=B344,4,IF(Konfigurator!P$42=B345,5,IF(Konfigurator!P$42=B346,6,IF(Konfigurator!P$42=B347,7,IF(Konfigurator!P$42=B348,8,))))))))+IF(Konfigurator!P$42=B352,9)+IF(Konfigurator!P$42=B353,10)+IF(Konfigurator!P$42=E340,0)+IF(Konfigurator!P$42="",0)</f>
        <v>0</v>
      </c>
      <c r="G340" s="112" t="s">
        <v>1469</v>
      </c>
      <c r="H340" s="81" t="s">
        <v>1461</v>
      </c>
      <c r="I340" s="81" t="s">
        <v>498</v>
      </c>
      <c r="J340" s="68" t="s">
        <v>1673</v>
      </c>
    </row>
    <row r="341" spans="1:10" x14ac:dyDescent="0.2">
      <c r="A341" s="70"/>
      <c r="B341" s="54" t="s">
        <v>1477</v>
      </c>
      <c r="C341" s="54"/>
      <c r="D341" s="54"/>
      <c r="E341" s="53"/>
      <c r="F341" s="54">
        <v>1</v>
      </c>
      <c r="G341" s="113">
        <v>5774</v>
      </c>
      <c r="H341" s="54">
        <v>8</v>
      </c>
      <c r="I341" s="104">
        <f>IF($G341="","",VLOOKUP($G341,'AFM-Artikel'!$A$1:$D$4762,3))</f>
        <v>44.93</v>
      </c>
      <c r="J341" s="106" t="s">
        <v>1675</v>
      </c>
    </row>
    <row r="342" spans="1:10" x14ac:dyDescent="0.2">
      <c r="A342" s="70"/>
      <c r="B342" s="54">
        <f>IF(ISNA(VLOOKUP(G342,'AFM-Artikel'!$A$1:$D$4762,4,FALSE)),"-",VLOOKUP(G342,'AFM-Artikel'!$A$1:$D$4762,4,FALSE))</f>
        <v>1</v>
      </c>
      <c r="C342" s="71"/>
      <c r="D342" s="54"/>
      <c r="E342" s="53"/>
      <c r="F342" s="54">
        <v>2</v>
      </c>
      <c r="G342" s="113">
        <v>4701</v>
      </c>
      <c r="H342" s="54"/>
      <c r="I342" s="104">
        <f>IF($G342="","",VLOOKUP($G342,'AFM-Artikel'!$A$1:$D$4762,3))</f>
        <v>29.72</v>
      </c>
      <c r="J342" s="106"/>
    </row>
    <row r="343" spans="1:10" x14ac:dyDescent="0.2">
      <c r="A343" s="70"/>
      <c r="B343" s="54">
        <f>IF(ISNA(VLOOKUP(G343,'AFM-Artikel'!$A$1:$D$4762,4,FALSE)),"-",VLOOKUP(G343,'AFM-Artikel'!$A$1:$D$4762,4,FALSE))</f>
        <v>2</v>
      </c>
      <c r="C343" s="71"/>
      <c r="D343" s="54"/>
      <c r="E343" s="53"/>
      <c r="F343" s="54">
        <v>3</v>
      </c>
      <c r="G343" s="113">
        <v>4913</v>
      </c>
      <c r="H343" s="54"/>
      <c r="I343" s="104">
        <f>IF($G343="","",VLOOKUP($G343,'AFM-Artikel'!$A$1:$D$4762,3))</f>
        <v>30.44</v>
      </c>
      <c r="J343" s="106"/>
    </row>
    <row r="344" spans="1:10" x14ac:dyDescent="0.2">
      <c r="A344" s="70"/>
      <c r="B344" s="54">
        <f>IF(ISNA(VLOOKUP(G344,'AFM-Artikel'!$A$1:$D$4762,4,FALSE)),"-",VLOOKUP(G344,'AFM-Artikel'!$A$1:$D$4762,4,FALSE))</f>
        <v>3</v>
      </c>
      <c r="C344" s="71"/>
      <c r="D344" s="54"/>
      <c r="E344" s="53"/>
      <c r="F344" s="54">
        <v>4</v>
      </c>
      <c r="G344" s="113">
        <v>4700</v>
      </c>
      <c r="H344" s="54"/>
      <c r="I344" s="104">
        <f>IF($G344="","",VLOOKUP($G344,'AFM-Artikel'!$A$1:$D$4762,3))</f>
        <v>32.229999999999997</v>
      </c>
      <c r="J344" s="106"/>
    </row>
    <row r="345" spans="1:10" x14ac:dyDescent="0.2">
      <c r="A345" s="70"/>
      <c r="B345" s="54">
        <f>IF(ISNA(VLOOKUP(G345,'AFM-Artikel'!$A$1:$D$4762,4,FALSE)),"-",VLOOKUP(G345,'AFM-Artikel'!$A$1:$D$4762,4,FALSE))</f>
        <v>5</v>
      </c>
      <c r="C345" s="71"/>
      <c r="D345" s="54"/>
      <c r="E345" s="53"/>
      <c r="F345" s="54">
        <v>5</v>
      </c>
      <c r="G345" s="113">
        <v>4698</v>
      </c>
      <c r="H345" s="54"/>
      <c r="I345" s="104">
        <f>IF($G345="","",VLOOKUP($G345,'AFM-Artikel'!$A$1:$D$4762,3))</f>
        <v>40.6</v>
      </c>
      <c r="J345" s="106"/>
    </row>
    <row r="346" spans="1:10" x14ac:dyDescent="0.2">
      <c r="A346" s="70"/>
      <c r="B346" s="54">
        <f>IF(ISNA(VLOOKUP(G346,'AFM-Artikel'!$A$1:$D$4762,4,FALSE)),"-",VLOOKUP(G346,'AFM-Artikel'!$A$1:$D$4762,4,FALSE))</f>
        <v>7.5</v>
      </c>
      <c r="C346" s="71"/>
      <c r="D346" s="54"/>
      <c r="E346" s="53"/>
      <c r="F346" s="72">
        <v>6</v>
      </c>
      <c r="G346" s="113">
        <v>4724</v>
      </c>
      <c r="H346" s="54"/>
      <c r="I346" s="104">
        <f>IF($G346="","",VLOOKUP($G346,'AFM-Artikel'!$A$1:$D$4762,3))</f>
        <v>32.229999999999997</v>
      </c>
      <c r="J346" s="106"/>
    </row>
    <row r="347" spans="1:10" x14ac:dyDescent="0.2">
      <c r="A347" s="70"/>
      <c r="B347" s="54" t="str">
        <f>IF(ISNA(VLOOKUP(G347,'AFM-Artikel'!$A$1:$D$4762,4,FALSE)),"-",VLOOKUP(G347,'AFM-Artikel'!$A$1:$D$4762,4,FALSE))</f>
        <v>-</v>
      </c>
      <c r="C347" s="71"/>
      <c r="D347" s="54"/>
      <c r="E347" s="53"/>
      <c r="F347" s="54">
        <v>7</v>
      </c>
      <c r="G347" s="113">
        <v>1</v>
      </c>
      <c r="H347" s="54"/>
      <c r="I347" s="104">
        <f>IF($G347="","",VLOOKUP($G347,'AFM-Artikel'!$A$1:$D$4762,3))</f>
        <v>0</v>
      </c>
      <c r="J347" s="106"/>
    </row>
    <row r="348" spans="1:10" x14ac:dyDescent="0.2">
      <c r="A348" s="70"/>
      <c r="B348" s="54" t="str">
        <f>IF(ISNA(VLOOKUP(G348,'AFM-Artikel'!$A$1:$D$4762,4,FALSE)),"-",VLOOKUP(G348,'AFM-Artikel'!$A$1:$D$4762,4,FALSE))</f>
        <v>-</v>
      </c>
      <c r="C348" s="71"/>
      <c r="D348" s="54"/>
      <c r="E348" s="53"/>
      <c r="F348" s="54">
        <v>8</v>
      </c>
      <c r="G348" s="113">
        <v>1</v>
      </c>
      <c r="H348" s="54"/>
      <c r="I348" s="104">
        <f>IF($G348="","",VLOOKUP($G348,'AFM-Artikel'!$A$1:$D$4762,3))</f>
        <v>0</v>
      </c>
      <c r="J348" s="106"/>
    </row>
    <row r="349" spans="1:10" x14ac:dyDescent="0.2">
      <c r="A349" s="70"/>
      <c r="B349" s="54" t="str">
        <f>IF(ISNA(VLOOKUP(G349,'AFM-Artikel'!$A$1:$D$4762,4,FALSE)),"-",VLOOKUP(G349,'AFM-Artikel'!$A$1:$D$4762,4,FALSE))</f>
        <v>-</v>
      </c>
      <c r="C349" s="71"/>
      <c r="D349" s="54"/>
      <c r="E349" s="53"/>
      <c r="F349" s="54">
        <v>9</v>
      </c>
      <c r="G349" s="113">
        <v>1</v>
      </c>
      <c r="H349" s="54"/>
      <c r="I349" s="104">
        <f>IF($G349="","",VLOOKUP($G349,'AFM-Artikel'!$A$1:$D$4762,3))</f>
        <v>0</v>
      </c>
      <c r="J349" s="106"/>
    </row>
    <row r="350" spans="1:10" x14ac:dyDescent="0.2">
      <c r="A350" s="70"/>
      <c r="B350" s="54" t="str">
        <f>IF(ISNA(VLOOKUP(G350,'AFM-Artikel'!$A$1:$D$4762,4,FALSE)),"-",VLOOKUP(G350,'AFM-Artikel'!$A$1:$D$4762,4,FALSE))</f>
        <v>-</v>
      </c>
      <c r="C350" s="71"/>
      <c r="D350" s="54"/>
      <c r="E350" s="53"/>
      <c r="F350" s="54">
        <v>10</v>
      </c>
      <c r="G350" s="113">
        <v>1</v>
      </c>
      <c r="H350" s="54"/>
      <c r="I350" s="104">
        <f>IF($G350="","",VLOOKUP($G350,'AFM-Artikel'!$A$1:$D$4762,3))</f>
        <v>0</v>
      </c>
      <c r="J350" s="106"/>
    </row>
    <row r="351" spans="1:10" x14ac:dyDescent="0.2">
      <c r="A351" s="70"/>
      <c r="B351" s="54" t="str">
        <f>IF(ISNA(VLOOKUP(G351,'AFM-Artikel'!$A$1:$D$4762,4,FALSE)),"-",VLOOKUP(G351,'AFM-Artikel'!$A$1:$D$4762,4,FALSE))</f>
        <v>-</v>
      </c>
      <c r="C351" s="71"/>
      <c r="D351" s="54"/>
      <c r="E351" s="53"/>
      <c r="F351" s="54">
        <v>11</v>
      </c>
      <c r="G351" s="113">
        <v>1</v>
      </c>
      <c r="H351" s="54"/>
      <c r="I351" s="104">
        <f>IF($G351="","",VLOOKUP($G351,'AFM-Artikel'!$A$1:$D$4762,3))</f>
        <v>0</v>
      </c>
      <c r="J351" s="106"/>
    </row>
    <row r="352" spans="1:10" x14ac:dyDescent="0.2">
      <c r="A352" s="70"/>
      <c r="B352" s="54" t="str">
        <f>IF(ISNA(VLOOKUP(G352,'AFM-Artikel'!$A$1:$D$4762,4,FALSE)),"-",VLOOKUP(G352,'AFM-Artikel'!$A$1:$D$4762,4,FALSE))</f>
        <v>-</v>
      </c>
      <c r="C352" s="71"/>
      <c r="D352" s="54"/>
      <c r="E352" s="53"/>
      <c r="F352" s="54">
        <v>12</v>
      </c>
      <c r="G352" s="113">
        <v>1</v>
      </c>
      <c r="H352" s="54"/>
      <c r="I352" s="104">
        <f>IF($G352="","",VLOOKUP($G352,'AFM-Artikel'!$A$1:$D$4762,3))</f>
        <v>0</v>
      </c>
      <c r="J352" s="106"/>
    </row>
    <row r="353" spans="1:10" x14ac:dyDescent="0.2">
      <c r="A353" s="75"/>
      <c r="B353" s="54" t="str">
        <f>IF(ISNA(VLOOKUP(G353,'AFM-Artikel'!$A$1:$D$4762,4,FALSE)),"-",VLOOKUP(G353,'AFM-Artikel'!$A$1:$D$4762,4,FALSE))</f>
        <v>-</v>
      </c>
      <c r="C353" s="76"/>
      <c r="D353" s="77"/>
      <c r="E353" s="82"/>
      <c r="F353" s="77">
        <v>13</v>
      </c>
      <c r="G353" s="113">
        <v>1</v>
      </c>
      <c r="H353" s="77"/>
      <c r="I353" s="117">
        <f>IF($G353="","",VLOOKUP($G353,'AFM-Artikel'!$A$1:$D$4762,3))</f>
        <v>0</v>
      </c>
      <c r="J353" s="118"/>
    </row>
    <row r="354" spans="1:10" x14ac:dyDescent="0.2">
      <c r="A354" s="83" t="s">
        <v>1888</v>
      </c>
      <c r="B354" s="84" t="str">
        <f>IF($G354="","",VLOOKUP($G354,'AFM-Artikel'!$A$1:$D$4762,2))</f>
        <v>Nicht verfügbar!</v>
      </c>
      <c r="C354" s="84"/>
      <c r="D354" s="84"/>
      <c r="E354" s="85"/>
      <c r="F354" s="84"/>
      <c r="G354" s="114">
        <v>0</v>
      </c>
      <c r="H354" s="84"/>
      <c r="I354" s="119">
        <f>IF($G354="","",VLOOKUP($G354,'AFM-Artikel'!$A$1:$D$4762,3))</f>
        <v>0</v>
      </c>
      <c r="J354" s="120"/>
    </row>
    <row r="355" spans="1:10" x14ac:dyDescent="0.2">
      <c r="A355" s="83" t="s">
        <v>1889</v>
      </c>
      <c r="B355" s="84" t="str">
        <f>IF($G355="","",VLOOKUP($G355,'AFM-Artikel'!$A$1:$D$4762,2))</f>
        <v>Nicht verfügbar!</v>
      </c>
      <c r="C355" s="84"/>
      <c r="D355" s="84"/>
      <c r="E355" s="85"/>
      <c r="F355" s="84"/>
      <c r="G355" s="114">
        <v>0</v>
      </c>
      <c r="H355" s="84"/>
      <c r="I355" s="119">
        <f>IF($G355="","",VLOOKUP($G355,'AFM-Artikel'!$A$1:$D$4762,3))</f>
        <v>0</v>
      </c>
      <c r="J355" s="120"/>
    </row>
    <row r="356" spans="1:10" ht="13.5" thickBot="1" x14ac:dyDescent="0.25">
      <c r="A356" s="141" t="s">
        <v>1890</v>
      </c>
      <c r="B356" s="78" t="str">
        <f>IF($G356="","",VLOOKUP($G356,'AFM-Artikel'!$A$1:$D$4762,2))</f>
        <v>Nicht verfügbar!</v>
      </c>
      <c r="C356" s="78"/>
      <c r="D356" s="78"/>
      <c r="E356" s="86"/>
      <c r="F356" s="78"/>
      <c r="G356" s="115">
        <v>0</v>
      </c>
      <c r="H356" s="78"/>
      <c r="I356" s="105">
        <f>IF($G356="","",VLOOKUP($G356,'AFM-Artikel'!$A$1:$D$4762,3))</f>
        <v>0</v>
      </c>
      <c r="J356" s="107"/>
    </row>
    <row r="359" spans="1:10" ht="13.5" thickBot="1" x14ac:dyDescent="0.25">
      <c r="B359" t="s">
        <v>805</v>
      </c>
    </row>
    <row r="360" spans="1:10" ht="15" x14ac:dyDescent="0.2">
      <c r="A360" s="62" t="s">
        <v>197</v>
      </c>
      <c r="B360" s="63" t="s">
        <v>262</v>
      </c>
      <c r="C360" s="64" t="s">
        <v>1658</v>
      </c>
      <c r="D360" s="64" t="s">
        <v>1893</v>
      </c>
      <c r="E360" s="80"/>
      <c r="F360" s="66">
        <f>IF(Konfigurator!R$42=B361,1,IF(Konfigurator!R$42=B362,2,IF(Konfigurator!R$42=B363,3,IF(Konfigurator!R$42=B364,4,IF(Konfigurator!R$42=B365,5,IF(Konfigurator!R$42=B366,6,IF(Konfigurator!R$42=B367,7,IF(Konfigurator!R$42=B368,8,))))))))+IF(Konfigurator!R$42=B369,9)+IF(Konfigurator!R$42=B370,10)+IF(Konfigurator!R$42=E360,0)+IF(Konfigurator!R$42="",0)</f>
        <v>0</v>
      </c>
      <c r="G360" s="112" t="s">
        <v>1469</v>
      </c>
      <c r="H360" s="81" t="s">
        <v>1461</v>
      </c>
      <c r="I360" s="81" t="s">
        <v>498</v>
      </c>
      <c r="J360" s="68" t="s">
        <v>1673</v>
      </c>
    </row>
    <row r="361" spans="1:10" x14ac:dyDescent="0.2">
      <c r="A361" s="70"/>
      <c r="B361" s="54" t="str">
        <f>IF(ISNA(VLOOKUP(G361,'AFM-Artikel'!$A$1:$D$4762,4,FALSE)),"-",VLOOKUP(G361,'AFM-Artikel'!$A$1:$D$4762,4,FALSE))</f>
        <v>HDMI-St.30cm</v>
      </c>
      <c r="C361" s="54"/>
      <c r="D361" s="54"/>
      <c r="E361" s="53"/>
      <c r="F361" s="54">
        <v>1</v>
      </c>
      <c r="G361" s="113">
        <v>5787</v>
      </c>
      <c r="H361" s="54">
        <v>8</v>
      </c>
      <c r="I361" s="104">
        <f>IF($G361="","",VLOOKUP($G361,'AFM-Artikel'!$A$1:$D$4762,3))</f>
        <v>86.02</v>
      </c>
      <c r="J361" s="106" t="s">
        <v>1675</v>
      </c>
    </row>
    <row r="362" spans="1:10" x14ac:dyDescent="0.2">
      <c r="A362" s="70"/>
      <c r="B362" s="54" t="str">
        <f>IF(ISNA(VLOOKUP(G362,'AFM-Artikel'!$A$1:$D$4762,4,FALSE)),"-",VLOOKUP(G362,'AFM-Artikel'!$A$1:$D$4762,4,FALSE))</f>
        <v>offen 30cm</v>
      </c>
      <c r="C362" s="71"/>
      <c r="D362" s="54"/>
      <c r="E362" s="53"/>
      <c r="F362" s="54">
        <v>2</v>
      </c>
      <c r="G362" s="113">
        <v>5791</v>
      </c>
      <c r="H362" s="54">
        <v>8</v>
      </c>
      <c r="I362" s="104">
        <f>IF($G362="","",VLOOKUP($G362,'AFM-Artikel'!$A$1:$D$4762,3))</f>
        <v>54.32</v>
      </c>
      <c r="J362" s="106" t="s">
        <v>1675</v>
      </c>
    </row>
    <row r="363" spans="1:10" x14ac:dyDescent="0.2">
      <c r="A363" s="70"/>
      <c r="B363" s="54" t="str">
        <f>IF(ISNA(VLOOKUP(G363,'AFM-Artikel'!$A$1:$D$4762,4,FALSE)),"-",VLOOKUP(G363,'AFM-Artikel'!$A$1:$D$4762,4,FALSE))</f>
        <v>-</v>
      </c>
      <c r="C363" s="71"/>
      <c r="D363" s="54"/>
      <c r="E363" s="53"/>
      <c r="F363" s="54">
        <v>3</v>
      </c>
      <c r="G363" s="113">
        <v>1</v>
      </c>
      <c r="H363" s="54"/>
      <c r="I363" s="104">
        <f>IF($G363="","",VLOOKUP($G363,'AFM-Artikel'!$A$1:$D$4762,3))</f>
        <v>0</v>
      </c>
      <c r="J363" s="106"/>
    </row>
    <row r="364" spans="1:10" x14ac:dyDescent="0.2">
      <c r="A364" s="70"/>
      <c r="B364" s="54" t="str">
        <f>IF(ISNA(VLOOKUP(G364,'AFM-Artikel'!$A$1:$D$4762,4,FALSE)),"-",VLOOKUP(G364,'AFM-Artikel'!$A$1:$D$4762,4,FALSE))</f>
        <v>-</v>
      </c>
      <c r="C364" s="71"/>
      <c r="D364" s="54"/>
      <c r="E364" s="53"/>
      <c r="F364" s="54">
        <v>4</v>
      </c>
      <c r="G364" s="113">
        <v>1</v>
      </c>
      <c r="H364" s="54"/>
      <c r="I364" s="104">
        <f>IF($G364="","",VLOOKUP($G364,'AFM-Artikel'!$A$1:$D$4762,3))</f>
        <v>0</v>
      </c>
      <c r="J364" s="106"/>
    </row>
    <row r="365" spans="1:10" x14ac:dyDescent="0.2">
      <c r="A365" s="70"/>
      <c r="B365" s="54" t="str">
        <f>IF(ISNA(VLOOKUP(G365,'AFM-Artikel'!$A$1:$D$4762,4,FALSE)),"-",VLOOKUP(G365,'AFM-Artikel'!$A$1:$D$4762,4,FALSE))</f>
        <v>-</v>
      </c>
      <c r="C365" s="71"/>
      <c r="D365" s="54"/>
      <c r="E365" s="53"/>
      <c r="F365" s="54">
        <v>5</v>
      </c>
      <c r="G365" s="113">
        <v>1</v>
      </c>
      <c r="H365" s="54"/>
      <c r="I365" s="104">
        <f>IF($G365="","",VLOOKUP($G365,'AFM-Artikel'!$A$1:$D$4762,3))</f>
        <v>0</v>
      </c>
      <c r="J365" s="106"/>
    </row>
    <row r="366" spans="1:10" x14ac:dyDescent="0.2">
      <c r="A366" s="70"/>
      <c r="B366" s="54" t="str">
        <f>IF(ISNA(VLOOKUP(G366,'AFM-Artikel'!$A$1:$D$4762,4,FALSE)),"-",VLOOKUP(G366,'AFM-Artikel'!$A$1:$D$4762,4,FALSE))</f>
        <v>-</v>
      </c>
      <c r="C366" s="71"/>
      <c r="D366" s="54"/>
      <c r="E366" s="53"/>
      <c r="F366" s="72">
        <v>6</v>
      </c>
      <c r="G366" s="113">
        <v>1</v>
      </c>
      <c r="H366" s="54"/>
      <c r="I366" s="104">
        <f>IF($G366="","",VLOOKUP($G366,'AFM-Artikel'!$A$1:$D$4762,3))</f>
        <v>0</v>
      </c>
      <c r="J366" s="106"/>
    </row>
    <row r="367" spans="1:10" x14ac:dyDescent="0.2">
      <c r="A367" s="70"/>
      <c r="B367" s="54" t="str">
        <f>IF(ISNA(VLOOKUP(G367,'AFM-Artikel'!$A$1:$D$4762,4,FALSE)),"-",VLOOKUP(G367,'AFM-Artikel'!$A$1:$D$4762,4,FALSE))</f>
        <v>-</v>
      </c>
      <c r="C367" s="71"/>
      <c r="D367" s="54"/>
      <c r="E367" s="53"/>
      <c r="F367" s="54">
        <v>7</v>
      </c>
      <c r="G367" s="113">
        <v>1</v>
      </c>
      <c r="H367" s="54"/>
      <c r="I367" s="104">
        <f>IF($G367="","",VLOOKUP($G367,'AFM-Artikel'!$A$1:$D$4762,3))</f>
        <v>0</v>
      </c>
      <c r="J367" s="106"/>
    </row>
    <row r="368" spans="1:10" x14ac:dyDescent="0.2">
      <c r="A368" s="70"/>
      <c r="B368" s="54" t="str">
        <f>IF(ISNA(VLOOKUP(G368,'AFM-Artikel'!$A$1:$D$4762,4,FALSE)),"-",VLOOKUP(G368,'AFM-Artikel'!$A$1:$D$4762,4,FALSE))</f>
        <v>-</v>
      </c>
      <c r="C368" s="71"/>
      <c r="D368" s="54"/>
      <c r="E368" s="53"/>
      <c r="F368" s="54">
        <v>8</v>
      </c>
      <c r="G368" s="113">
        <v>1</v>
      </c>
      <c r="H368" s="54"/>
      <c r="I368" s="104">
        <f>IF($G368="","",VLOOKUP($G368,'AFM-Artikel'!$A$1:$D$4762,3))</f>
        <v>0</v>
      </c>
      <c r="J368" s="106"/>
    </row>
    <row r="369" spans="1:10" x14ac:dyDescent="0.2">
      <c r="A369" s="70"/>
      <c r="B369" s="54" t="str">
        <f>IF(ISNA(VLOOKUP(G369,'AFM-Artikel'!$A$1:$D$4762,4,FALSE)),"-",VLOOKUP(G369,'AFM-Artikel'!$A$1:$D$4762,4,FALSE))</f>
        <v>-</v>
      </c>
      <c r="C369" s="71"/>
      <c r="D369" s="54"/>
      <c r="E369" s="53"/>
      <c r="F369" s="54">
        <v>9</v>
      </c>
      <c r="G369" s="113">
        <v>1</v>
      </c>
      <c r="H369" s="54"/>
      <c r="I369" s="104">
        <f>IF($G369="","",VLOOKUP($G369,'AFM-Artikel'!$A$1:$D$4762,3))</f>
        <v>0</v>
      </c>
      <c r="J369" s="106"/>
    </row>
    <row r="370" spans="1:10" x14ac:dyDescent="0.2">
      <c r="A370" s="75"/>
      <c r="B370" s="54" t="str">
        <f>IF(ISNA(VLOOKUP(G370,'AFM-Artikel'!$A$1:$D$4762,4,FALSE)),"-",VLOOKUP(G370,'AFM-Artikel'!$A$1:$D$4762,4,FALSE))</f>
        <v>-</v>
      </c>
      <c r="C370" s="76"/>
      <c r="D370" s="77"/>
      <c r="E370" s="82"/>
      <c r="F370" s="77">
        <v>10</v>
      </c>
      <c r="G370" s="113">
        <v>1</v>
      </c>
      <c r="H370" s="77"/>
      <c r="I370" s="117">
        <f>IF($G370="","",VLOOKUP($G370,'AFM-Artikel'!$A$1:$D$4762,3))</f>
        <v>0</v>
      </c>
      <c r="J370" s="118"/>
    </row>
    <row r="371" spans="1:10" x14ac:dyDescent="0.2">
      <c r="A371" s="83" t="s">
        <v>1888</v>
      </c>
      <c r="B371" s="84" t="str">
        <f>IF($G371="","",VLOOKUP($G371,'AFM-Artikel'!$A$1:$D$4762,2))</f>
        <v>zusätzliche Kabellänge HDMI AWG24</v>
      </c>
      <c r="C371" s="84"/>
      <c r="D371" s="84"/>
      <c r="E371" s="85"/>
      <c r="F371" s="84"/>
      <c r="G371" s="114">
        <v>5318</v>
      </c>
      <c r="H371" s="84"/>
      <c r="I371" s="119">
        <f>IF($G371="","",VLOOKUP($G371,'AFM-Artikel'!$A$1:$D$4762,3))</f>
        <v>8.73</v>
      </c>
      <c r="J371" s="120"/>
    </row>
    <row r="372" spans="1:10" x14ac:dyDescent="0.2">
      <c r="A372" s="83" t="s">
        <v>1889</v>
      </c>
      <c r="B372" s="84" t="str">
        <f>IF($G372="","",VLOOKUP($G372,'AFM-Artikel'!$A$1:$D$4762,2))</f>
        <v>Nicht verfügbar!</v>
      </c>
      <c r="C372" s="84"/>
      <c r="D372" s="84"/>
      <c r="E372" s="85"/>
      <c r="F372" s="84"/>
      <c r="G372" s="114">
        <v>0</v>
      </c>
      <c r="H372" s="84"/>
      <c r="I372" s="119">
        <f>IF($G372="","",VLOOKUP($G372,'AFM-Artikel'!$A$1:$D$4762,3))</f>
        <v>0</v>
      </c>
      <c r="J372" s="120"/>
    </row>
    <row r="373" spans="1:10" ht="13.5" thickBot="1" x14ac:dyDescent="0.25">
      <c r="A373" s="141" t="s">
        <v>1890</v>
      </c>
      <c r="B373" s="78" t="str">
        <f>IF($G373="","",VLOOKUP($G373,'AFM-Artikel'!$A$1:$D$4762,2))</f>
        <v>Nicht verfügbar!</v>
      </c>
      <c r="C373" s="78"/>
      <c r="D373" s="78"/>
      <c r="E373" s="86"/>
      <c r="F373" s="78"/>
      <c r="G373" s="115">
        <v>0</v>
      </c>
      <c r="H373" s="78"/>
      <c r="I373" s="105">
        <f>IF($G373="","",VLOOKUP($G373,'AFM-Artikel'!$A$1:$D$4762,3))</f>
        <v>0</v>
      </c>
      <c r="J373" s="107"/>
    </row>
    <row r="379" spans="1:10" ht="13.5" thickBot="1" x14ac:dyDescent="0.25">
      <c r="B379" t="s">
        <v>155</v>
      </c>
    </row>
    <row r="380" spans="1:10" ht="15" x14ac:dyDescent="0.2">
      <c r="A380" s="62" t="s">
        <v>2655</v>
      </c>
      <c r="B380" s="63" t="s">
        <v>262</v>
      </c>
      <c r="C380" s="64" t="s">
        <v>1658</v>
      </c>
      <c r="D380" s="64" t="s">
        <v>1893</v>
      </c>
      <c r="E380" s="80"/>
      <c r="F380" s="66">
        <f>IF(Konfigurator!T$42=B381,1,IF(Konfigurator!T$42=B382,2,IF(Konfigurator!T$42=B383,3,IF(Konfigurator!T$42=B384,4,IF(Konfigurator!T$42=B385,5,IF(Konfigurator!T$42=B386,6,IF(Konfigurator!T$42=B387,7,IF(Konfigurator!T$42=B388,8,))))))))+IF(Konfigurator!T$42=B389,9)+IF(Konfigurator!T$42=B390,10)+IF(Konfigurator!T$42=E380,0)</f>
        <v>0</v>
      </c>
      <c r="G380" s="112" t="s">
        <v>1469</v>
      </c>
      <c r="H380" s="81" t="s">
        <v>1461</v>
      </c>
      <c r="I380" s="81" t="s">
        <v>498</v>
      </c>
      <c r="J380" s="68" t="s">
        <v>1673</v>
      </c>
    </row>
    <row r="381" spans="1:10" x14ac:dyDescent="0.2">
      <c r="A381" s="70"/>
      <c r="B381" s="54" t="str">
        <f>IF(ISNA(VLOOKUP(G381,'AFM-Artikel'!$A$1:$D$4762,4,FALSE)),"-",VLOOKUP(G381,'AFM-Artikel'!$A$1:$D$4762,4,FALSE))</f>
        <v>DP-Bu. Steck</v>
      </c>
      <c r="C381" s="54"/>
      <c r="D381" s="54"/>
      <c r="E381" s="53"/>
      <c r="F381" s="54">
        <v>1</v>
      </c>
      <c r="G381" s="113">
        <v>5752</v>
      </c>
      <c r="H381" s="54">
        <v>8</v>
      </c>
      <c r="I381" s="104">
        <f>IF($G381="","",VLOOKUP($G381,'AFM-Artikel'!$A$1:$D$4762,3))</f>
        <v>45.27</v>
      </c>
      <c r="J381" s="106" t="s">
        <v>1674</v>
      </c>
    </row>
    <row r="382" spans="1:10" x14ac:dyDescent="0.2">
      <c r="A382" s="70"/>
      <c r="B382" s="54" t="str">
        <f>IF(ISNA(VLOOKUP(G382,'AFM-Artikel'!$A$1:$D$4762,4,FALSE)),"-",VLOOKUP(G382,'AFM-Artikel'!$A$1:$D$4762,4,FALSE))</f>
        <v>DP-Kuppl. 30cm</v>
      </c>
      <c r="C382" s="71"/>
      <c r="D382" s="54"/>
      <c r="E382" s="53"/>
      <c r="F382" s="54">
        <v>2</v>
      </c>
      <c r="G382" s="113">
        <v>5806</v>
      </c>
      <c r="H382" s="54">
        <v>8</v>
      </c>
      <c r="I382" s="104">
        <f>IF($G382="","",VLOOKUP($G382,'AFM-Artikel'!$A$1:$D$4762,3))</f>
        <v>72.44</v>
      </c>
      <c r="J382" s="106" t="s">
        <v>1675</v>
      </c>
    </row>
    <row r="383" spans="1:10" x14ac:dyDescent="0.2">
      <c r="A383" s="70"/>
      <c r="B383" s="54" t="str">
        <f>IF(ISNA(VLOOKUP(G383,'AFM-Artikel'!$A$1:$D$4762,4,FALSE)),"-",VLOOKUP(G383,'AFM-Artikel'!$A$1:$D$4762,4,FALSE))</f>
        <v>DP-Stecker 30cm</v>
      </c>
      <c r="C383" s="71"/>
      <c r="D383" s="54"/>
      <c r="E383" s="53"/>
      <c r="F383" s="54">
        <v>3</v>
      </c>
      <c r="G383" s="113">
        <v>5804</v>
      </c>
      <c r="H383" s="54">
        <v>8</v>
      </c>
      <c r="I383" s="104">
        <f>IF($G383="","",VLOOKUP($G383,'AFM-Artikel'!$A$1:$D$4762,3))</f>
        <v>72.44</v>
      </c>
      <c r="J383" s="106" t="s">
        <v>1675</v>
      </c>
    </row>
    <row r="384" spans="1:10" x14ac:dyDescent="0.2">
      <c r="A384" s="70"/>
      <c r="B384" s="54" t="str">
        <f>IF(ISNA(VLOOKUP(G384,'AFM-Artikel'!$A$1:$D$4762,4,FALSE)),"-",VLOOKUP(G384,'AFM-Artikel'!$A$1:$D$4762,4,FALSE))</f>
        <v>DP-Ku.aktiv 30cm</v>
      </c>
      <c r="C384" s="71"/>
      <c r="D384" s="54"/>
      <c r="E384" s="53"/>
      <c r="F384" s="54">
        <v>4</v>
      </c>
      <c r="G384" s="113">
        <v>5815</v>
      </c>
      <c r="H384" s="54">
        <v>8</v>
      </c>
      <c r="I384" s="104">
        <f>IF($G384="","",VLOOKUP($G384,'AFM-Artikel'!$A$1:$D$4762,3))</f>
        <v>163.35</v>
      </c>
      <c r="J384" s="106" t="s">
        <v>1675</v>
      </c>
    </row>
    <row r="385" spans="1:10" x14ac:dyDescent="0.2">
      <c r="A385" s="70"/>
      <c r="B385" s="54" t="str">
        <f>IF(ISNA(VLOOKUP(G385,'AFM-Artikel'!$A$1:$D$4762,4,FALSE)),"-",VLOOKUP(G385,'AFM-Artikel'!$A$1:$D$4762,4,FALSE))</f>
        <v>-</v>
      </c>
      <c r="C385" s="71"/>
      <c r="D385" s="54"/>
      <c r="E385" s="53"/>
      <c r="F385" s="54">
        <v>5</v>
      </c>
      <c r="G385" s="113">
        <v>1</v>
      </c>
      <c r="H385" s="54"/>
      <c r="I385" s="104">
        <f>IF($G385="","",VLOOKUP($G385,'AFM-Artikel'!$A$1:$D$4762,3))</f>
        <v>0</v>
      </c>
      <c r="J385" s="106"/>
    </row>
    <row r="386" spans="1:10" x14ac:dyDescent="0.2">
      <c r="A386" s="70"/>
      <c r="B386" s="54" t="str">
        <f>IF(ISNA(VLOOKUP(G386,'AFM-Artikel'!$A$1:$D$4762,4,FALSE)),"-",VLOOKUP(G386,'AFM-Artikel'!$A$1:$D$4762,4,FALSE))</f>
        <v>-</v>
      </c>
      <c r="C386" s="71"/>
      <c r="D386" s="54"/>
      <c r="E386" s="53"/>
      <c r="F386" s="72">
        <v>6</v>
      </c>
      <c r="G386" s="113">
        <v>1</v>
      </c>
      <c r="H386" s="54"/>
      <c r="I386" s="104">
        <f>IF($G386="","",VLOOKUP($G386,'AFM-Artikel'!$A$1:$D$4762,3))</f>
        <v>0</v>
      </c>
      <c r="J386" s="106"/>
    </row>
    <row r="387" spans="1:10" x14ac:dyDescent="0.2">
      <c r="A387" s="70"/>
      <c r="B387" s="54" t="str">
        <f>IF(ISNA(VLOOKUP(G387,'AFM-Artikel'!$A$1:$D$4762,4,FALSE)),"-",VLOOKUP(G387,'AFM-Artikel'!$A$1:$D$4762,4,FALSE))</f>
        <v>-</v>
      </c>
      <c r="C387" s="71"/>
      <c r="D387" s="54"/>
      <c r="E387" s="53"/>
      <c r="F387" s="54">
        <v>7</v>
      </c>
      <c r="G387" s="113">
        <v>1</v>
      </c>
      <c r="H387" s="54"/>
      <c r="I387" s="104">
        <f>IF($G387="","",VLOOKUP($G387,'AFM-Artikel'!$A$1:$D$4762,3))</f>
        <v>0</v>
      </c>
      <c r="J387" s="106"/>
    </row>
    <row r="388" spans="1:10" x14ac:dyDescent="0.2">
      <c r="A388" s="70"/>
      <c r="B388" s="54" t="str">
        <f>IF(ISNA(VLOOKUP(G388,'AFM-Artikel'!$A$1:$D$4762,4,FALSE)),"-",VLOOKUP(G388,'AFM-Artikel'!$A$1:$D$4762,4,FALSE))</f>
        <v>-</v>
      </c>
      <c r="C388" s="71"/>
      <c r="D388" s="54"/>
      <c r="E388" s="53"/>
      <c r="F388" s="54">
        <v>8</v>
      </c>
      <c r="G388" s="113">
        <v>1</v>
      </c>
      <c r="H388" s="54"/>
      <c r="I388" s="104">
        <f>IF($G388="","",VLOOKUP($G388,'AFM-Artikel'!$A$1:$D$4762,3))</f>
        <v>0</v>
      </c>
      <c r="J388" s="106"/>
    </row>
    <row r="389" spans="1:10" x14ac:dyDescent="0.2">
      <c r="A389" s="70"/>
      <c r="B389" s="54" t="str">
        <f>IF(ISNA(VLOOKUP(G389,'AFM-Artikel'!$A$1:$D$4762,4,FALSE)),"-",VLOOKUP(G389,'AFM-Artikel'!$A$1:$D$4762,4,FALSE))</f>
        <v>-</v>
      </c>
      <c r="C389" s="71"/>
      <c r="D389" s="54"/>
      <c r="E389" s="53"/>
      <c r="F389" s="54">
        <v>9</v>
      </c>
      <c r="G389" s="113">
        <v>1</v>
      </c>
      <c r="H389" s="54"/>
      <c r="I389" s="104">
        <f>IF($G389="","",VLOOKUP($G389,'AFM-Artikel'!$A$1:$D$4762,3))</f>
        <v>0</v>
      </c>
      <c r="J389" s="106"/>
    </row>
    <row r="390" spans="1:10" x14ac:dyDescent="0.2">
      <c r="A390" s="75"/>
      <c r="B390" s="54" t="str">
        <f>IF(ISNA(VLOOKUP(G390,'AFM-Artikel'!$A$1:$D$4762,4,FALSE)),"-",VLOOKUP(G390,'AFM-Artikel'!$A$1:$D$4762,4,FALSE))</f>
        <v>-</v>
      </c>
      <c r="C390" s="76"/>
      <c r="D390" s="77"/>
      <c r="E390" s="82"/>
      <c r="F390" s="77">
        <v>10</v>
      </c>
      <c r="G390" s="113">
        <v>1</v>
      </c>
      <c r="H390" s="54"/>
      <c r="I390" s="117">
        <f>IF($G390="","",VLOOKUP($G390,'AFM-Artikel'!$A$1:$D$4762,3))</f>
        <v>0</v>
      </c>
      <c r="J390" s="118"/>
    </row>
    <row r="391" spans="1:10" x14ac:dyDescent="0.2">
      <c r="A391" s="83" t="s">
        <v>1888</v>
      </c>
      <c r="B391" s="84" t="str">
        <f>IF($G391="","",VLOOKUP($G391,'AFM-Artikel'!$A$1:$D$4762,2))</f>
        <v>zusätzliche Kabellänge DisplayPort</v>
      </c>
      <c r="C391" s="84"/>
      <c r="D391" s="84"/>
      <c r="E391" s="85"/>
      <c r="F391" s="84"/>
      <c r="G391" s="114">
        <v>5320</v>
      </c>
      <c r="H391" s="84"/>
      <c r="I391" s="119">
        <f>IF($G391="",0,VLOOKUP($G391,'AFM-Artikel'!$A$1:$D$4762,3))</f>
        <v>4.04</v>
      </c>
      <c r="J391" s="120"/>
    </row>
    <row r="392" spans="1:10" x14ac:dyDescent="0.2">
      <c r="A392" s="83" t="s">
        <v>1889</v>
      </c>
      <c r="B392" s="84" t="str">
        <f>IF($G392="","",VLOOKUP($G392,'AFM-Artikel'!$A$1:$D$4762,2))</f>
        <v>Nicht verfügbar!</v>
      </c>
      <c r="C392" s="84"/>
      <c r="D392" s="84"/>
      <c r="E392" s="85"/>
      <c r="F392" s="84"/>
      <c r="G392" s="114">
        <v>0</v>
      </c>
      <c r="H392" s="84"/>
      <c r="I392" s="119">
        <f>IF($G392="","",VLOOKUP($G392,'AFM-Artikel'!$A$1:$D$4762,3))</f>
        <v>0</v>
      </c>
      <c r="J392" s="120"/>
    </row>
    <row r="393" spans="1:10" ht="13.5" thickBot="1" x14ac:dyDescent="0.25">
      <c r="A393" s="197" t="s">
        <v>1890</v>
      </c>
      <c r="B393" s="78" t="str">
        <f>IF($G393="","",VLOOKUP($G393,'AFM-Artikel'!$A$1:$D$4762,2))</f>
        <v>Nicht verfügbar!</v>
      </c>
      <c r="C393" s="78"/>
      <c r="D393" s="78"/>
      <c r="E393" s="86"/>
      <c r="F393" s="78"/>
      <c r="G393" s="115">
        <v>0</v>
      </c>
      <c r="H393" s="78"/>
      <c r="I393" s="105">
        <f>IF($G393="","",VLOOKUP($G393,'AFM-Artikel'!$A$1:$D$4762,3))</f>
        <v>0</v>
      </c>
      <c r="J393" s="107"/>
    </row>
    <row r="399" spans="1:10" ht="13.5" thickBot="1" x14ac:dyDescent="0.25">
      <c r="B399" t="s">
        <v>156</v>
      </c>
    </row>
    <row r="400" spans="1:10" ht="15" x14ac:dyDescent="0.2">
      <c r="A400" s="62" t="s">
        <v>2655</v>
      </c>
      <c r="B400" s="63" t="s">
        <v>262</v>
      </c>
      <c r="C400" s="64" t="s">
        <v>1658</v>
      </c>
      <c r="D400" s="64" t="s">
        <v>1893</v>
      </c>
      <c r="E400" s="80"/>
      <c r="F400" s="66">
        <f>IF(Konfigurator!V$42=B401,1,IF(Konfigurator!V$42=B402,2,IF(Konfigurator!V$42=B403,3,IF(Konfigurator!V$42=B404,4,IF(Konfigurator!V$42=B405,5,IF(Konfigurator!V$42=B406,6,IF(Konfigurator!V$42=B407,7,IF(Konfigurator!V$42=B408,8,))))))))+IF(Konfigurator!V$42=B409,9)+IF(Konfigurator!V$42=B410,10)+IF(Konfigurator!V$42=E400,0)</f>
        <v>0</v>
      </c>
      <c r="G400" s="112" t="s">
        <v>1469</v>
      </c>
      <c r="H400" s="81" t="s">
        <v>1461</v>
      </c>
      <c r="I400" s="81" t="s">
        <v>498</v>
      </c>
      <c r="J400" s="68" t="s">
        <v>1673</v>
      </c>
    </row>
    <row r="401" spans="1:10" x14ac:dyDescent="0.2">
      <c r="A401" s="70"/>
      <c r="B401" s="54" t="str">
        <f>IF(ISNA(VLOOKUP(G401,'AFM-Artikel'!$A$1:$D$4762,4,FALSE)),"-",VLOOKUP(G401,'AFM-Artikel'!$A$1:$D$4762,4,FALSE))</f>
        <v>DP-Bu. Steck</v>
      </c>
      <c r="C401" s="54"/>
      <c r="D401" s="54"/>
      <c r="E401" s="53"/>
      <c r="F401" s="54">
        <v>1</v>
      </c>
      <c r="G401" s="113">
        <v>5752</v>
      </c>
      <c r="H401" s="54">
        <v>4</v>
      </c>
      <c r="I401" s="104">
        <f>IF($G401="","",VLOOKUP($G401,'AFM-Artikel'!$A$1:$D$4762,3))</f>
        <v>45.27</v>
      </c>
      <c r="J401" s="106" t="s">
        <v>1674</v>
      </c>
    </row>
    <row r="402" spans="1:10" x14ac:dyDescent="0.2">
      <c r="A402" s="70"/>
      <c r="B402" s="54" t="str">
        <f>IF(ISNA(VLOOKUP(G402,'AFM-Artikel'!$A$1:$D$4762,4,FALSE)),"-",VLOOKUP(G402,'AFM-Artikel'!$A$1:$D$4762,4,FALSE))</f>
        <v>DP-Kuppl. 30cm</v>
      </c>
      <c r="C402" s="71"/>
      <c r="D402" s="54"/>
      <c r="E402" s="53"/>
      <c r="F402" s="54">
        <v>2</v>
      </c>
      <c r="G402" s="113">
        <v>5807</v>
      </c>
      <c r="H402" s="54">
        <v>4</v>
      </c>
      <c r="I402" s="104">
        <f>IF($G402="","",VLOOKUP($G402,'AFM-Artikel'!$A$1:$D$4762,3))</f>
        <v>72.44</v>
      </c>
      <c r="J402" s="106" t="s">
        <v>1675</v>
      </c>
    </row>
    <row r="403" spans="1:10" x14ac:dyDescent="0.2">
      <c r="A403" s="70"/>
      <c r="B403" s="54" t="str">
        <f>IF(ISNA(VLOOKUP(G403,'AFM-Artikel'!$A$1:$D$4762,4,FALSE)),"-",VLOOKUP(G403,'AFM-Artikel'!$A$1:$D$4762,4,FALSE))</f>
        <v>DP-Stecker 30cm</v>
      </c>
      <c r="C403" s="71"/>
      <c r="D403" s="54"/>
      <c r="E403" s="53"/>
      <c r="F403" s="54">
        <v>3</v>
      </c>
      <c r="G403" s="113">
        <v>5805</v>
      </c>
      <c r="H403" s="54">
        <v>4</v>
      </c>
      <c r="I403" s="104">
        <f>IF($G403="","",VLOOKUP($G403,'AFM-Artikel'!$A$1:$D$4762,3))</f>
        <v>72.44</v>
      </c>
      <c r="J403" s="106" t="s">
        <v>1675</v>
      </c>
    </row>
    <row r="404" spans="1:10" x14ac:dyDescent="0.2">
      <c r="A404" s="70"/>
      <c r="B404" s="54" t="str">
        <f>IF(ISNA(VLOOKUP(G404,'AFM-Artikel'!$A$1:$D$4762,4,FALSE)),"-",VLOOKUP(G404,'AFM-Artikel'!$A$1:$D$4762,4,FALSE))</f>
        <v>DP-Ku.Peitsche 30cm</v>
      </c>
      <c r="C404" s="71"/>
      <c r="D404" s="54"/>
      <c r="E404" s="53"/>
      <c r="F404" s="54">
        <v>4</v>
      </c>
      <c r="G404" s="113">
        <v>5818</v>
      </c>
      <c r="H404" s="54">
        <v>4</v>
      </c>
      <c r="I404" s="104">
        <f>IF($G404="","",VLOOKUP($G404,'AFM-Artikel'!$A$1:$D$4762,3))</f>
        <v>51.23</v>
      </c>
      <c r="J404" s="300" t="s">
        <v>1674</v>
      </c>
    </row>
    <row r="405" spans="1:10" x14ac:dyDescent="0.2">
      <c r="A405" s="70"/>
      <c r="B405" s="54" t="str">
        <f>IF(ISNA(VLOOKUP(G405,'AFM-Artikel'!$A$1:$D$4762,4,FALSE)),"-",VLOOKUP(G405,'AFM-Artikel'!$A$1:$D$4762,4,FALSE))</f>
        <v>-</v>
      </c>
      <c r="C405" s="71"/>
      <c r="D405" s="54"/>
      <c r="E405" s="53"/>
      <c r="F405" s="54">
        <v>5</v>
      </c>
      <c r="G405" s="113">
        <v>1</v>
      </c>
      <c r="H405" s="54"/>
      <c r="I405" s="104">
        <f>IF($G405="","",VLOOKUP($G405,'AFM-Artikel'!$A$1:$D$4762,3))</f>
        <v>0</v>
      </c>
      <c r="J405" s="106"/>
    </row>
    <row r="406" spans="1:10" x14ac:dyDescent="0.2">
      <c r="A406" s="70"/>
      <c r="B406" s="54" t="str">
        <f>IF(ISNA(VLOOKUP(G406,'AFM-Artikel'!$A$1:$D$4762,4,FALSE)),"-",VLOOKUP(G406,'AFM-Artikel'!$A$1:$D$4762,4,FALSE))</f>
        <v>-</v>
      </c>
      <c r="C406" s="71"/>
      <c r="D406" s="54"/>
      <c r="E406" s="53"/>
      <c r="F406" s="72">
        <v>6</v>
      </c>
      <c r="G406" s="113">
        <v>1</v>
      </c>
      <c r="H406" s="54"/>
      <c r="I406" s="104">
        <f>IF($G406="","",VLOOKUP($G406,'AFM-Artikel'!$A$1:$D$4762,3))</f>
        <v>0</v>
      </c>
      <c r="J406" s="106"/>
    </row>
    <row r="407" spans="1:10" x14ac:dyDescent="0.2">
      <c r="A407" s="70"/>
      <c r="B407" s="54" t="str">
        <f>IF(ISNA(VLOOKUP(G407,'AFM-Artikel'!$A$1:$D$4762,4,FALSE)),"-",VLOOKUP(G407,'AFM-Artikel'!$A$1:$D$4762,4,FALSE))</f>
        <v>-</v>
      </c>
      <c r="C407" s="71"/>
      <c r="D407" s="54"/>
      <c r="E407" s="53"/>
      <c r="F407" s="54">
        <v>7</v>
      </c>
      <c r="G407" s="113">
        <v>1</v>
      </c>
      <c r="H407" s="54"/>
      <c r="I407" s="104">
        <f>IF($G407="","",VLOOKUP($G407,'AFM-Artikel'!$A$1:$D$4762,3))</f>
        <v>0</v>
      </c>
      <c r="J407" s="106"/>
    </row>
    <row r="408" spans="1:10" x14ac:dyDescent="0.2">
      <c r="A408" s="70"/>
      <c r="B408" s="54" t="str">
        <f>IF(ISNA(VLOOKUP(G408,'AFM-Artikel'!$A$1:$D$4762,4,FALSE)),"-",VLOOKUP(G408,'AFM-Artikel'!$A$1:$D$4762,4,FALSE))</f>
        <v>-</v>
      </c>
      <c r="C408" s="71"/>
      <c r="D408" s="54"/>
      <c r="E408" s="53"/>
      <c r="F408" s="54">
        <v>8</v>
      </c>
      <c r="G408" s="113">
        <v>1</v>
      </c>
      <c r="H408" s="54"/>
      <c r="I408" s="104">
        <f>IF($G408="","",VLOOKUP($G408,'AFM-Artikel'!$A$1:$D$4762,3))</f>
        <v>0</v>
      </c>
      <c r="J408" s="106"/>
    </row>
    <row r="409" spans="1:10" x14ac:dyDescent="0.2">
      <c r="A409" s="70"/>
      <c r="B409" s="54" t="str">
        <f>IF(ISNA(VLOOKUP(G409,'AFM-Artikel'!$A$1:$D$4762,4,FALSE)),"-",VLOOKUP(G409,'AFM-Artikel'!$A$1:$D$4762,4,FALSE))</f>
        <v>-</v>
      </c>
      <c r="C409" s="71"/>
      <c r="D409" s="54"/>
      <c r="E409" s="53"/>
      <c r="F409" s="54">
        <v>9</v>
      </c>
      <c r="G409" s="113">
        <v>1</v>
      </c>
      <c r="H409" s="54"/>
      <c r="I409" s="104">
        <f>IF($G409="","",VLOOKUP($G409,'AFM-Artikel'!$A$1:$D$4762,3))</f>
        <v>0</v>
      </c>
      <c r="J409" s="106"/>
    </row>
    <row r="410" spans="1:10" x14ac:dyDescent="0.2">
      <c r="A410" s="75"/>
      <c r="B410" s="54" t="str">
        <f>IF(ISNA(VLOOKUP(G410,'AFM-Artikel'!$A$1:$D$4762,4,FALSE)),"-",VLOOKUP(G410,'AFM-Artikel'!$A$1:$D$4762,4,FALSE))</f>
        <v>-</v>
      </c>
      <c r="C410" s="76"/>
      <c r="D410" s="77"/>
      <c r="E410" s="82"/>
      <c r="F410" s="77">
        <v>10</v>
      </c>
      <c r="G410" s="113">
        <v>1</v>
      </c>
      <c r="H410" s="77"/>
      <c r="I410" s="117">
        <f>IF($G410="","",VLOOKUP($G410,'AFM-Artikel'!$A$1:$D$4762,3))</f>
        <v>0</v>
      </c>
      <c r="J410" s="118"/>
    </row>
    <row r="411" spans="1:10" x14ac:dyDescent="0.2">
      <c r="A411" s="83" t="s">
        <v>1888</v>
      </c>
      <c r="B411" s="84" t="str">
        <f>IF($G411="","",VLOOKUP($G411,'AFM-Artikel'!$A$1:$D$4762,2))</f>
        <v>zusätzliche Kabellänge DisplayPort</v>
      </c>
      <c r="C411" s="84"/>
      <c r="D411" s="84"/>
      <c r="E411" s="85"/>
      <c r="F411" s="84"/>
      <c r="G411" s="114">
        <v>5320</v>
      </c>
      <c r="H411" s="84"/>
      <c r="I411" s="119">
        <f>IF($G411="","",VLOOKUP($G411,'AFM-Artikel'!$A$1:$D$4762,3))</f>
        <v>4.04</v>
      </c>
      <c r="J411" s="120"/>
    </row>
    <row r="412" spans="1:10" x14ac:dyDescent="0.2">
      <c r="A412" s="83" t="s">
        <v>1889</v>
      </c>
      <c r="B412" s="84" t="str">
        <f>IF($G412="","",VLOOKUP($G412,'AFM-Artikel'!$A$1:$D$4762,2))</f>
        <v>Nicht verfügbar!</v>
      </c>
      <c r="C412" s="84"/>
      <c r="D412" s="84"/>
      <c r="E412" s="85"/>
      <c r="F412" s="84"/>
      <c r="G412" s="114">
        <v>0</v>
      </c>
      <c r="H412" s="84"/>
      <c r="I412" s="119">
        <f>IF($G412="","",VLOOKUP($G412,'AFM-Artikel'!$A$1:$D$4762,3))</f>
        <v>0</v>
      </c>
      <c r="J412" s="120"/>
    </row>
    <row r="413" spans="1:10" ht="13.5" thickBot="1" x14ac:dyDescent="0.25">
      <c r="A413" s="141" t="s">
        <v>1890</v>
      </c>
      <c r="B413" s="78" t="str">
        <f>IF($G413="","",VLOOKUP($G413,'AFM-Artikel'!$A$1:$D$4762,2))</f>
        <v>Nicht verfügbar!</v>
      </c>
      <c r="C413" s="78"/>
      <c r="D413" s="78"/>
      <c r="E413" s="86"/>
      <c r="F413" s="78"/>
      <c r="G413" s="115">
        <v>0</v>
      </c>
      <c r="H413" s="78"/>
      <c r="I413" s="105">
        <f>IF($G413="","",VLOOKUP($G413,'AFM-Artikel'!$A$1:$D$4762,3))</f>
        <v>0</v>
      </c>
      <c r="J413" s="107"/>
    </row>
    <row r="419" spans="1:10" ht="13.5" thickBot="1" x14ac:dyDescent="0.25">
      <c r="B419" t="s">
        <v>1891</v>
      </c>
    </row>
    <row r="420" spans="1:10" ht="15" x14ac:dyDescent="0.2">
      <c r="A420" s="62"/>
      <c r="B420" s="63" t="s">
        <v>262</v>
      </c>
      <c r="C420" s="64" t="s">
        <v>1658</v>
      </c>
      <c r="D420" s="64" t="s">
        <v>1893</v>
      </c>
      <c r="E420" s="80"/>
      <c r="F420" s="66">
        <f>IF(Konfigurator!X$42=B421,1,IF(Konfigurator!X$42=B422,2,IF(Konfigurator!X$42=B423,3,IF(Konfigurator!X$42=B424,4,IF(Konfigurator!X$42=B425,5,IF(Konfigurator!X$42=B426,6,IF(Konfigurator!X$42=B427,7,IF(Konfigurator!X$42=B428,8,))))))))+IF(Konfigurator!X$42=B429,9)+IF(Konfigurator!X$42=B430,10)+IF(Konfigurator!X$42=E420,0)</f>
        <v>0</v>
      </c>
      <c r="G420" s="112" t="s">
        <v>1469</v>
      </c>
      <c r="H420" s="81" t="s">
        <v>1461</v>
      </c>
      <c r="I420" s="81" t="s">
        <v>498</v>
      </c>
      <c r="J420" s="68" t="s">
        <v>1673</v>
      </c>
    </row>
    <row r="421" spans="1:10" x14ac:dyDescent="0.2">
      <c r="A421" s="70"/>
      <c r="B421" s="54" t="str">
        <f>IF(ISNA(VLOOKUP(G421,'AFM-Artikel'!$A$1:$D$4762,4,FALSE)),"-",VLOOKUP(G421,'AFM-Artikel'!$A$1:$D$4762,4,FALSE))</f>
        <v>-</v>
      </c>
      <c r="C421" s="54"/>
      <c r="D421" s="54"/>
      <c r="E421" s="53"/>
      <c r="F421" s="54">
        <v>1</v>
      </c>
      <c r="G421" s="113">
        <v>1</v>
      </c>
      <c r="H421" s="54"/>
      <c r="I421" s="104">
        <f>IF($G421="","",VLOOKUP($G421,'AFM-Artikel'!$A$1:$D$4762,3))</f>
        <v>0</v>
      </c>
      <c r="J421" s="106"/>
    </row>
    <row r="422" spans="1:10" x14ac:dyDescent="0.2">
      <c r="A422" s="70"/>
      <c r="B422" s="54" t="str">
        <f>IF(ISNA(VLOOKUP(G422,'AFM-Artikel'!$A$1:$D$4762,4,FALSE)),"-",VLOOKUP(G422,'AFM-Artikel'!$A$1:$D$4762,4,FALSE))</f>
        <v>-</v>
      </c>
      <c r="C422" s="71"/>
      <c r="D422" s="54"/>
      <c r="E422" s="53"/>
      <c r="F422" s="54">
        <v>2</v>
      </c>
      <c r="G422" s="113">
        <v>1</v>
      </c>
      <c r="H422" s="54"/>
      <c r="I422" s="104">
        <f>IF($G422="","",VLOOKUP($G422,'AFM-Artikel'!$A$1:$D$4762,3))</f>
        <v>0</v>
      </c>
      <c r="J422" s="106"/>
    </row>
    <row r="423" spans="1:10" x14ac:dyDescent="0.2">
      <c r="A423" s="70"/>
      <c r="B423" s="54" t="str">
        <f>IF(ISNA(VLOOKUP(G423,'AFM-Artikel'!$A$1:$D$4762,4,FALSE)),"-",VLOOKUP(G423,'AFM-Artikel'!$A$1:$D$4762,4,FALSE))</f>
        <v>-</v>
      </c>
      <c r="C423" s="71"/>
      <c r="D423" s="54"/>
      <c r="E423" s="53"/>
      <c r="F423" s="54">
        <v>3</v>
      </c>
      <c r="G423" s="113">
        <v>1</v>
      </c>
      <c r="H423" s="54"/>
      <c r="I423" s="104">
        <f>IF($G423="","",VLOOKUP($G423,'AFM-Artikel'!$A$1:$D$4762,3))</f>
        <v>0</v>
      </c>
      <c r="J423" s="106"/>
    </row>
    <row r="424" spans="1:10" x14ac:dyDescent="0.2">
      <c r="A424" s="70"/>
      <c r="B424" s="54" t="str">
        <f>IF(ISNA(VLOOKUP(G424,'AFM-Artikel'!$A$1:$D$4762,4,FALSE)),"-",VLOOKUP(G424,'AFM-Artikel'!$A$1:$D$4762,4,FALSE))</f>
        <v>-</v>
      </c>
      <c r="C424" s="71"/>
      <c r="D424" s="54"/>
      <c r="E424" s="53"/>
      <c r="F424" s="54">
        <v>4</v>
      </c>
      <c r="G424" s="113">
        <v>1</v>
      </c>
      <c r="H424" s="54"/>
      <c r="I424" s="104">
        <f>IF($G424="","",VLOOKUP($G424,'AFM-Artikel'!$A$1:$D$4762,3))</f>
        <v>0</v>
      </c>
      <c r="J424" s="106"/>
    </row>
    <row r="425" spans="1:10" x14ac:dyDescent="0.2">
      <c r="A425" s="70"/>
      <c r="B425" s="54" t="str">
        <f>IF(ISNA(VLOOKUP(G425,'AFM-Artikel'!$A$1:$D$4762,4,FALSE)),"-",VLOOKUP(G425,'AFM-Artikel'!$A$1:$D$4762,4,FALSE))</f>
        <v>-</v>
      </c>
      <c r="C425" s="71"/>
      <c r="D425" s="54"/>
      <c r="E425" s="53"/>
      <c r="F425" s="54">
        <v>5</v>
      </c>
      <c r="G425" s="113">
        <v>1</v>
      </c>
      <c r="H425" s="54"/>
      <c r="I425" s="104">
        <f>IF($G425="","",VLOOKUP($G425,'AFM-Artikel'!$A$1:$D$4762,3))</f>
        <v>0</v>
      </c>
      <c r="J425" s="106"/>
    </row>
    <row r="426" spans="1:10" x14ac:dyDescent="0.2">
      <c r="A426" s="70"/>
      <c r="B426" s="54" t="str">
        <f>IF(ISNA(VLOOKUP(G426,'AFM-Artikel'!$A$1:$D$4762,4,FALSE)),"-",VLOOKUP(G426,'AFM-Artikel'!$A$1:$D$4762,4,FALSE))</f>
        <v>-</v>
      </c>
      <c r="C426" s="71"/>
      <c r="D426" s="54"/>
      <c r="E426" s="53"/>
      <c r="F426" s="72">
        <v>6</v>
      </c>
      <c r="G426" s="113">
        <v>1</v>
      </c>
      <c r="H426" s="54"/>
      <c r="I426" s="104">
        <f>IF($G426="","",VLOOKUP($G426,'AFM-Artikel'!$A$1:$D$4762,3))</f>
        <v>0</v>
      </c>
      <c r="J426" s="106"/>
    </row>
    <row r="427" spans="1:10" x14ac:dyDescent="0.2">
      <c r="A427" s="70"/>
      <c r="B427" s="54" t="str">
        <f>IF(ISNA(VLOOKUP(G427,'AFM-Artikel'!$A$1:$D$4762,4,FALSE)),"-",VLOOKUP(G427,'AFM-Artikel'!$A$1:$D$4762,4,FALSE))</f>
        <v>-</v>
      </c>
      <c r="C427" s="71"/>
      <c r="D427" s="54"/>
      <c r="E427" s="53"/>
      <c r="F427" s="54">
        <v>7</v>
      </c>
      <c r="G427" s="113">
        <v>1</v>
      </c>
      <c r="H427" s="54"/>
      <c r="I427" s="104">
        <f>IF($G427="","",VLOOKUP($G427,'AFM-Artikel'!$A$1:$D$4762,3))</f>
        <v>0</v>
      </c>
      <c r="J427" s="106"/>
    </row>
    <row r="428" spans="1:10" x14ac:dyDescent="0.2">
      <c r="A428" s="70"/>
      <c r="B428" s="54" t="str">
        <f>IF(ISNA(VLOOKUP(G428,'AFM-Artikel'!$A$1:$D$4762,4,FALSE)),"-",VLOOKUP(G428,'AFM-Artikel'!$A$1:$D$4762,4,FALSE))</f>
        <v>-</v>
      </c>
      <c r="C428" s="71"/>
      <c r="D428" s="54"/>
      <c r="E428" s="53"/>
      <c r="F428" s="54">
        <v>8</v>
      </c>
      <c r="G428" s="113">
        <v>1</v>
      </c>
      <c r="H428" s="54"/>
      <c r="I428" s="104">
        <f>IF($G428="","",VLOOKUP($G428,'AFM-Artikel'!$A$1:$D$4762,3))</f>
        <v>0</v>
      </c>
      <c r="J428" s="106"/>
    </row>
    <row r="429" spans="1:10" x14ac:dyDescent="0.2">
      <c r="A429" s="70"/>
      <c r="B429" s="54" t="str">
        <f>IF(ISNA(VLOOKUP(G429,'AFM-Artikel'!$A$1:$D$4762,4,FALSE)),"-",VLOOKUP(G429,'AFM-Artikel'!$A$1:$D$4762,4,FALSE))</f>
        <v>-</v>
      </c>
      <c r="C429" s="71"/>
      <c r="D429" s="54"/>
      <c r="E429" s="53"/>
      <c r="F429" s="54">
        <v>9</v>
      </c>
      <c r="G429" s="113">
        <v>1</v>
      </c>
      <c r="H429" s="54"/>
      <c r="I429" s="104">
        <f>IF($G429="","",VLOOKUP($G429,'AFM-Artikel'!$A$1:$D$4762,3))</f>
        <v>0</v>
      </c>
      <c r="J429" s="106"/>
    </row>
    <row r="430" spans="1:10" x14ac:dyDescent="0.2">
      <c r="A430" s="75"/>
      <c r="B430" s="54" t="str">
        <f>IF(ISNA(VLOOKUP(G430,'AFM-Artikel'!$A$1:$D$4762,4,FALSE)),"-",VLOOKUP(G430,'AFM-Artikel'!$A$1:$D$4762,4,FALSE))</f>
        <v>-</v>
      </c>
      <c r="C430" s="76"/>
      <c r="D430" s="77"/>
      <c r="E430" s="82"/>
      <c r="F430" s="77">
        <v>10</v>
      </c>
      <c r="G430" s="113">
        <v>1</v>
      </c>
      <c r="H430" s="77"/>
      <c r="I430" s="117">
        <f>IF($G430="","",VLOOKUP($G430,'AFM-Artikel'!$A$1:$D$4762,3))</f>
        <v>0</v>
      </c>
      <c r="J430" s="118"/>
    </row>
    <row r="431" spans="1:10" x14ac:dyDescent="0.2">
      <c r="A431" s="83" t="s">
        <v>1888</v>
      </c>
      <c r="B431" s="84" t="str">
        <f>IF($G431="","",VLOOKUP($G431,'AFM-Artikel'!$A$1:$D$4762,2))</f>
        <v>Nicht verfügbar!</v>
      </c>
      <c r="C431" s="84"/>
      <c r="D431" s="84"/>
      <c r="E431" s="85"/>
      <c r="F431" s="84"/>
      <c r="G431" s="114">
        <v>0</v>
      </c>
      <c r="H431" s="84"/>
      <c r="I431" s="119">
        <f>IF($G431="","",VLOOKUP($G431,'AFM-Artikel'!$A$1:$D$4762,3))</f>
        <v>0</v>
      </c>
      <c r="J431" s="120"/>
    </row>
    <row r="432" spans="1:10" x14ac:dyDescent="0.2">
      <c r="A432" s="83" t="s">
        <v>1889</v>
      </c>
      <c r="B432" s="84" t="str">
        <f>IF($G432="","",VLOOKUP($G432,'AFM-Artikel'!$A$1:$D$4762,2))</f>
        <v>Nicht verfügbar!</v>
      </c>
      <c r="C432" s="84"/>
      <c r="D432" s="84"/>
      <c r="E432" s="85"/>
      <c r="F432" s="84"/>
      <c r="G432" s="114">
        <v>0</v>
      </c>
      <c r="H432" s="84"/>
      <c r="I432" s="119">
        <f>IF($G432="","",VLOOKUP($G432,'AFM-Artikel'!$A$1:$D$4762,3))</f>
        <v>0</v>
      </c>
      <c r="J432" s="120"/>
    </row>
    <row r="433" spans="1:10" ht="13.5" thickBot="1" x14ac:dyDescent="0.25">
      <c r="A433" s="197" t="s">
        <v>1890</v>
      </c>
      <c r="B433" s="78" t="str">
        <f>IF($G433="","",VLOOKUP($G433,'AFM-Artikel'!$A$1:$D$4762,2))</f>
        <v>Nicht verfügbar!</v>
      </c>
      <c r="C433" s="78"/>
      <c r="D433" s="78"/>
      <c r="E433" s="86"/>
      <c r="F433" s="78"/>
      <c r="G433" s="115">
        <v>0</v>
      </c>
      <c r="H433" s="78"/>
      <c r="I433" s="105">
        <f>IF($G433="","",VLOOKUP($G433,'AFM-Artikel'!$A$1:$D$4762,3))</f>
        <v>0</v>
      </c>
      <c r="J433" s="107"/>
    </row>
    <row r="439" spans="1:10" ht="13.5" thickBot="1" x14ac:dyDescent="0.25">
      <c r="B439" t="s">
        <v>1894</v>
      </c>
    </row>
    <row r="440" spans="1:10" ht="15" x14ac:dyDescent="0.2">
      <c r="A440" s="62" t="s">
        <v>1863</v>
      </c>
      <c r="B440" s="63" t="s">
        <v>262</v>
      </c>
      <c r="C440" s="64" t="s">
        <v>1658</v>
      </c>
      <c r="D440" s="64" t="s">
        <v>1893</v>
      </c>
      <c r="E440" s="80"/>
      <c r="F440" s="66">
        <f>IF(Konfigurator!B$52=B441,1,IF(Konfigurator!B$52=B442,2,IF(Konfigurator!B$52=B443,3,IF(Konfigurator!B$52=B444,4,IF(Konfigurator!B$52=B445,5,IF(Konfigurator!B$52=B446,6,IF(Konfigurator!B$52=B447,7,IF(Konfigurator!B$52=B448,8,))))))))+IF(Konfigurator!B$52=B449,9)+IF(Konfigurator!B$52=B450,10)+IF(Konfigurator!B$52=E440,0)</f>
        <v>0</v>
      </c>
      <c r="G440" s="112" t="s">
        <v>1469</v>
      </c>
      <c r="H440" s="81" t="s">
        <v>1461</v>
      </c>
      <c r="I440" s="81" t="s">
        <v>498</v>
      </c>
      <c r="J440" s="68" t="s">
        <v>1673</v>
      </c>
    </row>
    <row r="441" spans="1:10" x14ac:dyDescent="0.2">
      <c r="A441" s="70"/>
      <c r="B441" s="54" t="str">
        <f>IF(ISNA(VLOOKUP(G441,'AFM-Artikel'!$A$1:$D$4762,4,FALSE)),"-",VLOOKUP(G441,'AFM-Artikel'!$A$1:$D$4762,4,FALSE))</f>
        <v>lötbar</v>
      </c>
      <c r="C441" s="54"/>
      <c r="D441" s="54"/>
      <c r="E441" s="53"/>
      <c r="F441" s="54">
        <v>1</v>
      </c>
      <c r="G441" s="113">
        <v>5680</v>
      </c>
      <c r="H441" s="54">
        <v>8</v>
      </c>
      <c r="I441" s="104">
        <f>IF($G441="","",VLOOKUP($G441,'AFM-Artikel'!$A$1:$D$4762,3))</f>
        <v>15.5</v>
      </c>
      <c r="J441" s="106" t="s">
        <v>1674</v>
      </c>
    </row>
    <row r="442" spans="1:10" x14ac:dyDescent="0.2">
      <c r="A442" s="70"/>
      <c r="B442" s="54" t="str">
        <f>IF(ISNA(VLOOKUP(G442,'AFM-Artikel'!$A$1:$D$4762,4,FALSE)),"-",VLOOKUP(G442,'AFM-Artikel'!$A$1:$D$4762,4,FALSE))</f>
        <v>3p.XLR-Ku. 30cm</v>
      </c>
      <c r="C442" s="71"/>
      <c r="D442" s="54"/>
      <c r="E442" s="53"/>
      <c r="F442" s="54">
        <v>2</v>
      </c>
      <c r="G442" s="113">
        <v>5681</v>
      </c>
      <c r="H442" s="54">
        <v>8</v>
      </c>
      <c r="I442" s="104">
        <f>IF($G442="","",VLOOKUP($G442,'AFM-Artikel'!$A$1:$D$4762,3))</f>
        <v>32.979999999999997</v>
      </c>
      <c r="J442" s="106" t="s">
        <v>1675</v>
      </c>
    </row>
    <row r="443" spans="1:10" x14ac:dyDescent="0.2">
      <c r="A443" s="70"/>
      <c r="B443" s="54" t="str">
        <f>IF(ISNA(VLOOKUP(G443,'AFM-Artikel'!$A$1:$D$4762,4,FALSE)),"-",VLOOKUP(G443,'AFM-Artikel'!$A$1:$D$4762,4,FALSE))</f>
        <v>3p.XLR-St. 30cm</v>
      </c>
      <c r="C443" s="71"/>
      <c r="D443" s="54"/>
      <c r="E443" s="53"/>
      <c r="F443" s="54">
        <v>3</v>
      </c>
      <c r="G443" s="113">
        <v>5682</v>
      </c>
      <c r="H443" s="54">
        <v>8</v>
      </c>
      <c r="I443" s="104">
        <f>IF($G443="","",VLOOKUP($G443,'AFM-Artikel'!$A$1:$D$4762,3))</f>
        <v>32.979999999999997</v>
      </c>
      <c r="J443" s="106" t="s">
        <v>1675</v>
      </c>
    </row>
    <row r="444" spans="1:10" x14ac:dyDescent="0.2">
      <c r="A444" s="70"/>
      <c r="B444" s="54" t="str">
        <f>IF(ISNA(VLOOKUP(G444,'AFM-Artikel'!$A$1:$D$4762,4,FALSE)),"-",VLOOKUP(G444,'AFM-Artikel'!$A$1:$D$4762,4,FALSE))</f>
        <v>3p.XLR-Winkel-St. 30cm</v>
      </c>
      <c r="C444" s="71"/>
      <c r="D444" s="54"/>
      <c r="E444" s="53"/>
      <c r="F444" s="54">
        <v>4</v>
      </c>
      <c r="G444" s="113">
        <v>5714</v>
      </c>
      <c r="H444" s="54">
        <v>8</v>
      </c>
      <c r="I444" s="104">
        <f>IF($G444="","",VLOOKUP($G444,'AFM-Artikel'!$A$1:$D$4762,3))</f>
        <v>37.17</v>
      </c>
      <c r="J444" s="106" t="s">
        <v>1675</v>
      </c>
    </row>
    <row r="445" spans="1:10" x14ac:dyDescent="0.2">
      <c r="A445" s="70"/>
      <c r="B445" s="54" t="str">
        <f>IF(ISNA(VLOOKUP(G445,'AFM-Artikel'!$A$1:$D$4762,4,FALSE)),"-",VLOOKUP(G445,'AFM-Artikel'!$A$1:$D$4762,4,FALSE))</f>
        <v>-</v>
      </c>
      <c r="C445" s="71"/>
      <c r="D445" s="54"/>
      <c r="E445" s="53"/>
      <c r="F445" s="54">
        <v>5</v>
      </c>
      <c r="G445" s="113">
        <v>1</v>
      </c>
      <c r="H445" s="54"/>
      <c r="I445" s="104">
        <f>IF($G445="","",VLOOKUP($G445,'AFM-Artikel'!$A$1:$D$4762,3))</f>
        <v>0</v>
      </c>
      <c r="J445" s="106"/>
    </row>
    <row r="446" spans="1:10" x14ac:dyDescent="0.2">
      <c r="A446" s="70"/>
      <c r="B446" s="54" t="str">
        <f>IF(ISNA(VLOOKUP(G446,'AFM-Artikel'!$A$1:$D$4762,4,FALSE)),"-",VLOOKUP(G446,'AFM-Artikel'!$A$1:$D$4762,4,FALSE))</f>
        <v>-</v>
      </c>
      <c r="C446" s="71"/>
      <c r="D446" s="54"/>
      <c r="E446" s="53"/>
      <c r="F446" s="72">
        <v>6</v>
      </c>
      <c r="G446" s="113">
        <v>1</v>
      </c>
      <c r="H446" s="54"/>
      <c r="I446" s="104">
        <f>IF($G446="","",VLOOKUP($G446,'AFM-Artikel'!$A$1:$D$4762,3))</f>
        <v>0</v>
      </c>
      <c r="J446" s="106"/>
    </row>
    <row r="447" spans="1:10" x14ac:dyDescent="0.2">
      <c r="A447" s="70"/>
      <c r="B447" s="54" t="str">
        <f>IF(ISNA(VLOOKUP(G447,'AFM-Artikel'!$A$1:$D$4762,4,FALSE)),"-",VLOOKUP(G447,'AFM-Artikel'!$A$1:$D$4762,4,FALSE))</f>
        <v>-</v>
      </c>
      <c r="C447" s="71"/>
      <c r="D447" s="54"/>
      <c r="E447" s="53"/>
      <c r="F447" s="54">
        <v>7</v>
      </c>
      <c r="G447" s="113">
        <v>1</v>
      </c>
      <c r="H447" s="54"/>
      <c r="I447" s="104">
        <f>IF($G447="","",VLOOKUP($G447,'AFM-Artikel'!$A$1:$D$4762,3))</f>
        <v>0</v>
      </c>
      <c r="J447" s="106"/>
    </row>
    <row r="448" spans="1:10" x14ac:dyDescent="0.2">
      <c r="A448" s="70"/>
      <c r="B448" s="54" t="str">
        <f>IF(ISNA(VLOOKUP(G448,'AFM-Artikel'!$A$1:$D$4762,4,FALSE)),"-",VLOOKUP(G448,'AFM-Artikel'!$A$1:$D$4762,4,FALSE))</f>
        <v>-</v>
      </c>
      <c r="C448" s="71"/>
      <c r="D448" s="54"/>
      <c r="E448" s="53"/>
      <c r="F448" s="54">
        <v>8</v>
      </c>
      <c r="G448" s="113">
        <v>1</v>
      </c>
      <c r="H448" s="54"/>
      <c r="I448" s="104">
        <f>IF($G448="","",VLOOKUP($G448,'AFM-Artikel'!$A$1:$D$4762,3))</f>
        <v>0</v>
      </c>
      <c r="J448" s="106"/>
    </row>
    <row r="449" spans="1:10" x14ac:dyDescent="0.2">
      <c r="A449" s="70"/>
      <c r="B449" s="54" t="str">
        <f>IF(ISNA(VLOOKUP(G449,'AFM-Artikel'!$A$1:$D$4762,4,FALSE)),"-",VLOOKUP(G449,'AFM-Artikel'!$A$1:$D$4762,4,FALSE))</f>
        <v>-</v>
      </c>
      <c r="C449" s="71"/>
      <c r="D449" s="54"/>
      <c r="E449" s="53"/>
      <c r="F449" s="54">
        <v>9</v>
      </c>
      <c r="G449" s="113">
        <v>1</v>
      </c>
      <c r="H449" s="54"/>
      <c r="I449" s="104">
        <f>IF($G449="","",VLOOKUP($G449,'AFM-Artikel'!$A$1:$D$4762,3))</f>
        <v>0</v>
      </c>
      <c r="J449" s="106"/>
    </row>
    <row r="450" spans="1:10" x14ac:dyDescent="0.2">
      <c r="A450" s="75"/>
      <c r="B450" s="54" t="str">
        <f>IF(ISNA(VLOOKUP(G450,'AFM-Artikel'!$A$1:$D$4762,4,FALSE)),"-",VLOOKUP(G450,'AFM-Artikel'!$A$1:$D$4762,4,FALSE))</f>
        <v>-</v>
      </c>
      <c r="C450" s="76"/>
      <c r="D450" s="77"/>
      <c r="E450" s="82"/>
      <c r="F450" s="77">
        <v>10</v>
      </c>
      <c r="G450" s="113">
        <v>1</v>
      </c>
      <c r="H450" s="77"/>
      <c r="I450" s="117">
        <f>IF($G450="","",VLOOKUP($G450,'AFM-Artikel'!$A$1:$D$4762,3))</f>
        <v>0</v>
      </c>
      <c r="J450" s="118"/>
    </row>
    <row r="451" spans="1:10" x14ac:dyDescent="0.2">
      <c r="A451" s="83" t="s">
        <v>1888</v>
      </c>
      <c r="B451" s="84" t="str">
        <f>IF($G451="","",VLOOKUP($G451,'AFM-Artikel'!$A$1:$D$4762,2))</f>
        <v>Nicht verfügbar!</v>
      </c>
      <c r="C451" s="84"/>
      <c r="D451" s="84"/>
      <c r="E451" s="85"/>
      <c r="F451" s="84"/>
      <c r="G451" s="114">
        <v>0</v>
      </c>
      <c r="H451" s="84"/>
      <c r="I451" s="119">
        <f>IF($G451="","",VLOOKUP($G451,'AFM-Artikel'!$A$1:$D$4762,3))</f>
        <v>0</v>
      </c>
      <c r="J451" s="120"/>
    </row>
    <row r="452" spans="1:10" x14ac:dyDescent="0.2">
      <c r="A452" s="83" t="s">
        <v>1889</v>
      </c>
      <c r="B452" s="84" t="str">
        <f>IF($G452="","",VLOOKUP($G452,'AFM-Artikel'!$A$1:$D$4762,2))</f>
        <v>Nicht verfügbar!</v>
      </c>
      <c r="C452" s="84"/>
      <c r="D452" s="84"/>
      <c r="E452" s="85"/>
      <c r="F452" s="84"/>
      <c r="G452" s="114">
        <v>0</v>
      </c>
      <c r="H452" s="84"/>
      <c r="I452" s="119">
        <f>IF($G452="","",VLOOKUP($G452,'AFM-Artikel'!$A$1:$D$4762,3))</f>
        <v>0</v>
      </c>
      <c r="J452" s="120"/>
    </row>
    <row r="453" spans="1:10" ht="13.5" thickBot="1" x14ac:dyDescent="0.25">
      <c r="A453" s="141" t="s">
        <v>1890</v>
      </c>
      <c r="B453" s="78" t="str">
        <f>IF($G453="","",VLOOKUP($G453,'AFM-Artikel'!$A$1:$D$4762,2))</f>
        <v>zusätzliche Kabellänge Audio 6mm</v>
      </c>
      <c r="C453" s="78"/>
      <c r="D453" s="78"/>
      <c r="E453" s="86"/>
      <c r="F453" s="78"/>
      <c r="G453" s="115">
        <v>5308</v>
      </c>
      <c r="H453" s="78"/>
      <c r="I453" s="105">
        <f>IF($G453="","",VLOOKUP($G453,'AFM-Artikel'!$A$1:$D$4762,3))</f>
        <v>1.25</v>
      </c>
      <c r="J453" s="107"/>
    </row>
    <row r="459" spans="1:10" ht="13.5" thickBot="1" x14ac:dyDescent="0.25">
      <c r="B459" t="s">
        <v>1898</v>
      </c>
    </row>
    <row r="460" spans="1:10" ht="15" x14ac:dyDescent="0.2">
      <c r="A460" s="62" t="s">
        <v>1862</v>
      </c>
      <c r="B460" s="63" t="s">
        <v>262</v>
      </c>
      <c r="C460" s="64" t="s">
        <v>1658</v>
      </c>
      <c r="D460" s="64" t="s">
        <v>1893</v>
      </c>
      <c r="E460" s="80"/>
      <c r="F460" s="66">
        <f>IF(Konfigurator!D$52=B461,1,IF(Konfigurator!D$52=B462,2,IF(Konfigurator!D$52=B463,3,IF(Konfigurator!D$52=B464,4,IF(Konfigurator!D$52=B465,5,IF(Konfigurator!D$52=B466,6,IF(Konfigurator!D$52=B467,7,IF(Konfigurator!D$52=B468,8,))))))))+IF(Konfigurator!D$52=B469,9)+IF(Konfigurator!D$52=B470,10)+IF(Konfigurator!D$52=E460,0)</f>
        <v>0</v>
      </c>
      <c r="G460" s="112" t="s">
        <v>1469</v>
      </c>
      <c r="H460" s="81" t="s">
        <v>1461</v>
      </c>
      <c r="I460" s="81" t="s">
        <v>498</v>
      </c>
      <c r="J460" s="68" t="s">
        <v>1673</v>
      </c>
    </row>
    <row r="461" spans="1:10" x14ac:dyDescent="0.2">
      <c r="A461" s="70"/>
      <c r="B461" s="54" t="str">
        <f>IF(ISNA(VLOOKUP(G461,'AFM-Artikel'!$A$1:$D$4762,4,FALSE)),"-",VLOOKUP(G461,'AFM-Artikel'!$A$1:$D$4762,4,FALSE))</f>
        <v>lötbar</v>
      </c>
      <c r="C461" s="54"/>
      <c r="D461" s="54"/>
      <c r="E461" s="53"/>
      <c r="F461" s="54">
        <v>1</v>
      </c>
      <c r="G461" s="113">
        <v>5683</v>
      </c>
      <c r="H461" s="54">
        <v>8</v>
      </c>
      <c r="I461" s="104">
        <f>IF($G461="","",VLOOKUP($G461,'AFM-Artikel'!$A$1:$D$4762,3))</f>
        <v>15.5</v>
      </c>
      <c r="J461" s="106" t="s">
        <v>1674</v>
      </c>
    </row>
    <row r="462" spans="1:10" x14ac:dyDescent="0.2">
      <c r="A462" s="70"/>
      <c r="B462" s="54" t="str">
        <f>IF(ISNA(VLOOKUP(G462,'AFM-Artikel'!$A$1:$D$4762,4,FALSE)),"-",VLOOKUP(G462,'AFM-Artikel'!$A$1:$D$4762,4,FALSE))</f>
        <v>3p.XLR-Ku. 30cm</v>
      </c>
      <c r="C462" s="71"/>
      <c r="D462" s="54"/>
      <c r="E462" s="53"/>
      <c r="F462" s="54">
        <v>2</v>
      </c>
      <c r="G462" s="113">
        <v>5684</v>
      </c>
      <c r="H462" s="54">
        <v>8</v>
      </c>
      <c r="I462" s="104">
        <f>IF($G462="","",VLOOKUP($G462,'AFM-Artikel'!$A$1:$D$4762,3))</f>
        <v>32.979999999999997</v>
      </c>
      <c r="J462" s="106" t="s">
        <v>1675</v>
      </c>
    </row>
    <row r="463" spans="1:10" x14ac:dyDescent="0.2">
      <c r="A463" s="70"/>
      <c r="B463" s="54" t="str">
        <f>IF(ISNA(VLOOKUP(G463,'AFM-Artikel'!$A$1:$D$4762,4,FALSE)),"-",VLOOKUP(G463,'AFM-Artikel'!$A$1:$D$4762,4,FALSE))</f>
        <v>3p.XLR-St. 30cm</v>
      </c>
      <c r="C463" s="71"/>
      <c r="D463" s="54"/>
      <c r="E463" s="53"/>
      <c r="F463" s="54">
        <v>3</v>
      </c>
      <c r="G463" s="113">
        <v>5685</v>
      </c>
      <c r="H463" s="54">
        <v>8</v>
      </c>
      <c r="I463" s="104">
        <f>IF($G463="","",VLOOKUP($G463,'AFM-Artikel'!$A$1:$D$4762,3))</f>
        <v>32.979999999999997</v>
      </c>
      <c r="J463" s="106" t="s">
        <v>1675</v>
      </c>
    </row>
    <row r="464" spans="1:10" x14ac:dyDescent="0.2">
      <c r="A464" s="70"/>
      <c r="B464" s="54" t="str">
        <f>IF(ISNA(VLOOKUP(G464,'AFM-Artikel'!$A$1:$D$4762,4,FALSE)),"-",VLOOKUP(G464,'AFM-Artikel'!$A$1:$D$4762,4,FALSE))</f>
        <v>-</v>
      </c>
      <c r="C464" s="71"/>
      <c r="D464" s="54"/>
      <c r="E464" s="53"/>
      <c r="F464" s="54">
        <v>4</v>
      </c>
      <c r="G464" s="113">
        <v>1</v>
      </c>
      <c r="H464" s="54"/>
      <c r="I464" s="104">
        <f>IF($G464="","",VLOOKUP($G464,'AFM-Artikel'!$A$1:$D$4762,3))</f>
        <v>0</v>
      </c>
      <c r="J464" s="106"/>
    </row>
    <row r="465" spans="1:10" x14ac:dyDescent="0.2">
      <c r="A465" s="70"/>
      <c r="B465" s="54" t="str">
        <f>IF(ISNA(VLOOKUP(G465,'AFM-Artikel'!$A$1:$D$4762,4,FALSE)),"-",VLOOKUP(G465,'AFM-Artikel'!$A$1:$D$4762,4,FALSE))</f>
        <v>-</v>
      </c>
      <c r="C465" s="71"/>
      <c r="D465" s="54"/>
      <c r="E465" s="53"/>
      <c r="F465" s="54">
        <v>5</v>
      </c>
      <c r="G465" s="113">
        <v>1</v>
      </c>
      <c r="H465" s="54"/>
      <c r="I465" s="104">
        <f>IF($G465="","",VLOOKUP($G465,'AFM-Artikel'!$A$1:$D$4762,3))</f>
        <v>0</v>
      </c>
      <c r="J465" s="106"/>
    </row>
    <row r="466" spans="1:10" x14ac:dyDescent="0.2">
      <c r="A466" s="70"/>
      <c r="B466" s="54" t="str">
        <f>IF(ISNA(VLOOKUP(G466,'AFM-Artikel'!$A$1:$D$4762,4,FALSE)),"-",VLOOKUP(G466,'AFM-Artikel'!$A$1:$D$4762,4,FALSE))</f>
        <v>-</v>
      </c>
      <c r="C466" s="71"/>
      <c r="D466" s="54"/>
      <c r="E466" s="53"/>
      <c r="F466" s="72">
        <v>6</v>
      </c>
      <c r="G466" s="113">
        <v>1</v>
      </c>
      <c r="H466" s="54"/>
      <c r="I466" s="104">
        <f>IF($G466="","",VLOOKUP($G466,'AFM-Artikel'!$A$1:$D$4762,3))</f>
        <v>0</v>
      </c>
      <c r="J466" s="106"/>
    </row>
    <row r="467" spans="1:10" x14ac:dyDescent="0.2">
      <c r="A467" s="70"/>
      <c r="B467" s="54" t="str">
        <f>IF(ISNA(VLOOKUP(G467,'AFM-Artikel'!$A$1:$D$4762,4,FALSE)),"-",VLOOKUP(G467,'AFM-Artikel'!$A$1:$D$4762,4,FALSE))</f>
        <v>-</v>
      </c>
      <c r="C467" s="71"/>
      <c r="D467" s="54"/>
      <c r="E467" s="53"/>
      <c r="F467" s="54">
        <v>7</v>
      </c>
      <c r="G467" s="113">
        <v>1</v>
      </c>
      <c r="H467" s="54"/>
      <c r="I467" s="104">
        <f>IF($G467="","",VLOOKUP($G467,'AFM-Artikel'!$A$1:$D$4762,3))</f>
        <v>0</v>
      </c>
      <c r="J467" s="106"/>
    </row>
    <row r="468" spans="1:10" x14ac:dyDescent="0.2">
      <c r="A468" s="70"/>
      <c r="B468" s="54" t="str">
        <f>IF(ISNA(VLOOKUP(G468,'AFM-Artikel'!$A$1:$D$4762,4,FALSE)),"-",VLOOKUP(G468,'AFM-Artikel'!$A$1:$D$4762,4,FALSE))</f>
        <v>-</v>
      </c>
      <c r="C468" s="71"/>
      <c r="D468" s="54"/>
      <c r="E468" s="53"/>
      <c r="F468" s="54">
        <v>8</v>
      </c>
      <c r="G468" s="113">
        <v>1</v>
      </c>
      <c r="H468" s="54"/>
      <c r="I468" s="104">
        <f>IF($G468="","",VLOOKUP($G468,'AFM-Artikel'!$A$1:$D$4762,3))</f>
        <v>0</v>
      </c>
      <c r="J468" s="106"/>
    </row>
    <row r="469" spans="1:10" x14ac:dyDescent="0.2">
      <c r="A469" s="70"/>
      <c r="B469" s="54" t="str">
        <f>IF(ISNA(VLOOKUP(G469,'AFM-Artikel'!$A$1:$D$4762,4,FALSE)),"-",VLOOKUP(G469,'AFM-Artikel'!$A$1:$D$4762,4,FALSE))</f>
        <v>-</v>
      </c>
      <c r="C469" s="71"/>
      <c r="D469" s="54"/>
      <c r="E469" s="53"/>
      <c r="F469" s="54">
        <v>9</v>
      </c>
      <c r="G469" s="113">
        <v>1</v>
      </c>
      <c r="H469" s="54"/>
      <c r="I469" s="104">
        <f>IF($G469="","",VLOOKUP($G469,'AFM-Artikel'!$A$1:$D$4762,3))</f>
        <v>0</v>
      </c>
      <c r="J469" s="106"/>
    </row>
    <row r="470" spans="1:10" x14ac:dyDescent="0.2">
      <c r="A470" s="75"/>
      <c r="B470" s="54" t="str">
        <f>IF(ISNA(VLOOKUP(G470,'AFM-Artikel'!$A$1:$D$4762,4,FALSE)),"-",VLOOKUP(G470,'AFM-Artikel'!$A$1:$D$4762,4,FALSE))</f>
        <v>-</v>
      </c>
      <c r="C470" s="76"/>
      <c r="D470" s="77"/>
      <c r="E470" s="82"/>
      <c r="F470" s="77">
        <v>10</v>
      </c>
      <c r="G470" s="113">
        <v>1</v>
      </c>
      <c r="H470" s="77"/>
      <c r="I470" s="117">
        <f>IF($G470="","",VLOOKUP($G470,'AFM-Artikel'!$A$1:$D$4762,3))</f>
        <v>0</v>
      </c>
      <c r="J470" s="118"/>
    </row>
    <row r="471" spans="1:10" x14ac:dyDescent="0.2">
      <c r="A471" s="83" t="s">
        <v>1888</v>
      </c>
      <c r="B471" s="84" t="str">
        <f>IF($G471="","",VLOOKUP($G471,'AFM-Artikel'!$A$1:$D$4762,2))</f>
        <v>Nicht verfügbar!</v>
      </c>
      <c r="C471" s="84"/>
      <c r="D471" s="84"/>
      <c r="E471" s="85"/>
      <c r="F471" s="84"/>
      <c r="G471" s="114">
        <v>0</v>
      </c>
      <c r="H471" s="84"/>
      <c r="I471" s="119">
        <f>IF($G471="","",VLOOKUP($G471,'AFM-Artikel'!$A$1:$D$4762,3))</f>
        <v>0</v>
      </c>
      <c r="J471" s="120"/>
    </row>
    <row r="472" spans="1:10" x14ac:dyDescent="0.2">
      <c r="A472" s="83" t="s">
        <v>1889</v>
      </c>
      <c r="B472" s="84" t="str">
        <f>IF($G472="","",VLOOKUP($G472,'AFM-Artikel'!$A$1:$D$4762,2))</f>
        <v>Nicht verfügbar!</v>
      </c>
      <c r="C472" s="84"/>
      <c r="D472" s="84"/>
      <c r="E472" s="85"/>
      <c r="F472" s="84"/>
      <c r="G472" s="114">
        <v>0</v>
      </c>
      <c r="H472" s="84"/>
      <c r="I472" s="119">
        <f>IF($G472="","",VLOOKUP($G472,'AFM-Artikel'!$A$1:$D$4762,3))</f>
        <v>0</v>
      </c>
      <c r="J472" s="120"/>
    </row>
    <row r="473" spans="1:10" ht="13.5" thickBot="1" x14ac:dyDescent="0.25">
      <c r="A473" s="141" t="s">
        <v>1890</v>
      </c>
      <c r="B473" s="78" t="str">
        <f>IF($G473="","",VLOOKUP($G473,'AFM-Artikel'!$A$1:$D$4762,2))</f>
        <v>zusätzliche Kabellänge Audio 6mm</v>
      </c>
      <c r="C473" s="78"/>
      <c r="D473" s="78"/>
      <c r="E473" s="86"/>
      <c r="F473" s="78"/>
      <c r="G473" s="115">
        <v>5308</v>
      </c>
      <c r="H473" s="78"/>
      <c r="I473" s="105">
        <f>IF($G473="","",VLOOKUP($G473,'AFM-Artikel'!$A$1:$D$4762,3))</f>
        <v>1.25</v>
      </c>
      <c r="J473" s="107"/>
    </row>
    <row r="479" spans="1:10" ht="13.5" thickBot="1" x14ac:dyDescent="0.25">
      <c r="B479" t="s">
        <v>1899</v>
      </c>
    </row>
    <row r="480" spans="1:10" ht="15" x14ac:dyDescent="0.2">
      <c r="A480" s="62" t="s">
        <v>2191</v>
      </c>
      <c r="B480" s="63" t="s">
        <v>262</v>
      </c>
      <c r="C480" s="64" t="s">
        <v>1658</v>
      </c>
      <c r="D480" s="64" t="s">
        <v>1893</v>
      </c>
      <c r="E480" s="80"/>
      <c r="F480" s="66">
        <f>IF(Konfigurator!F$52=B481,1,IF(Konfigurator!F$52=B482,2,IF(Konfigurator!F$52=B483,3,IF(Konfigurator!F$52=B484,4,IF(Konfigurator!F$52=B485,5,IF(Konfigurator!F$52=B486,6,IF(Konfigurator!F$52=B487,7,IF(Konfigurator!F$52=B488,8,))))))))+IF(Konfigurator!F$52=B489,9)+IF(Konfigurator!F$52=B490,10)+IF(Konfigurator!F$52=E480,0)</f>
        <v>0</v>
      </c>
      <c r="G480" s="112" t="s">
        <v>1469</v>
      </c>
      <c r="H480" s="81" t="s">
        <v>1461</v>
      </c>
      <c r="I480" s="81" t="s">
        <v>498</v>
      </c>
      <c r="J480" s="68" t="s">
        <v>1673</v>
      </c>
    </row>
    <row r="481" spans="1:10" x14ac:dyDescent="0.2">
      <c r="A481" s="70"/>
      <c r="B481" s="54" t="str">
        <f>IF(ISNA(VLOOKUP(G481,'AFM-Artikel'!$A$1:$D$4762,4,FALSE)),"-",VLOOKUP(G481,'AFM-Artikel'!$A$1:$D$4762,4,FALSE))</f>
        <v>lötbar</v>
      </c>
      <c r="C481" s="54"/>
      <c r="D481" s="54"/>
      <c r="E481" s="53"/>
      <c r="F481" s="54">
        <v>1</v>
      </c>
      <c r="G481" s="113">
        <v>5686</v>
      </c>
      <c r="H481" s="54">
        <v>8</v>
      </c>
      <c r="I481" s="104">
        <f>IF($G481="","",VLOOKUP($G481,'AFM-Artikel'!$A$1:$D$4762,3))</f>
        <v>17.59</v>
      </c>
      <c r="J481" s="106" t="s">
        <v>1674</v>
      </c>
    </row>
    <row r="482" spans="1:10" x14ac:dyDescent="0.2">
      <c r="A482" s="70"/>
      <c r="B482" s="54" t="str">
        <f>IF(ISNA(VLOOKUP(G482,'AFM-Artikel'!$A$1:$D$4762,4,FALSE)),"-",VLOOKUP(G482,'AFM-Artikel'!$A$1:$D$4762,4,FALSE))</f>
        <v>Lüsterklemme 30cm</v>
      </c>
      <c r="C482" s="71"/>
      <c r="D482" s="54"/>
      <c r="E482" s="53"/>
      <c r="F482" s="54">
        <v>2</v>
      </c>
      <c r="G482" s="113">
        <v>5687</v>
      </c>
      <c r="H482" s="54">
        <v>8</v>
      </c>
      <c r="I482" s="104">
        <f>IF($G482="","",VLOOKUP($G482,'AFM-Artikel'!$A$1:$D$4762,3))</f>
        <v>29.32</v>
      </c>
      <c r="J482" s="106" t="s">
        <v>1675</v>
      </c>
    </row>
    <row r="483" spans="1:10" x14ac:dyDescent="0.2">
      <c r="A483" s="70"/>
      <c r="B483" s="54" t="str">
        <f>IF(ISNA(VLOOKUP(G483,'AFM-Artikel'!$A$1:$D$4762,4,FALSE)),"-",VLOOKUP(G483,'AFM-Artikel'!$A$1:$D$4762,4,FALSE))</f>
        <v>-</v>
      </c>
      <c r="C483" s="71"/>
      <c r="D483" s="54"/>
      <c r="E483" s="53"/>
      <c r="F483" s="54">
        <v>3</v>
      </c>
      <c r="G483" s="113">
        <v>1</v>
      </c>
      <c r="H483" s="54">
        <v>8</v>
      </c>
      <c r="I483" s="104">
        <f>IF($G483="","",VLOOKUP($G483,'AFM-Artikel'!$A$1:$D$4762,3))</f>
        <v>0</v>
      </c>
      <c r="J483" s="106"/>
    </row>
    <row r="484" spans="1:10" x14ac:dyDescent="0.2">
      <c r="A484" s="70"/>
      <c r="B484" s="54" t="str">
        <f>IF(ISNA(VLOOKUP(G484,'AFM-Artikel'!$A$1:$D$4762,4,FALSE)),"-",VLOOKUP(G484,'AFM-Artikel'!$A$1:$D$4762,4,FALSE))</f>
        <v>-</v>
      </c>
      <c r="C484" s="71"/>
      <c r="D484" s="54"/>
      <c r="E484" s="53"/>
      <c r="F484" s="54">
        <v>4</v>
      </c>
      <c r="G484" s="113">
        <v>1</v>
      </c>
      <c r="H484" s="54">
        <v>8</v>
      </c>
      <c r="I484" s="104">
        <f>IF($G484="","",VLOOKUP($G484,'AFM-Artikel'!$A$1:$D$4762,3))</f>
        <v>0</v>
      </c>
      <c r="J484" s="106"/>
    </row>
    <row r="485" spans="1:10" x14ac:dyDescent="0.2">
      <c r="A485" s="70"/>
      <c r="B485" s="54" t="str">
        <f>IF(ISNA(VLOOKUP(G485,'AFM-Artikel'!$A$1:$D$4762,4,FALSE)),"-",VLOOKUP(G485,'AFM-Artikel'!$A$1:$D$4762,4,FALSE))</f>
        <v>-</v>
      </c>
      <c r="C485" s="71"/>
      <c r="D485" s="54"/>
      <c r="E485" s="53"/>
      <c r="F485" s="54">
        <v>5</v>
      </c>
      <c r="G485" s="113">
        <v>1</v>
      </c>
      <c r="H485" s="54">
        <v>8</v>
      </c>
      <c r="I485" s="104">
        <f>IF($G485="","",VLOOKUP($G485,'AFM-Artikel'!$A$1:$D$4762,3))</f>
        <v>0</v>
      </c>
      <c r="J485" s="106"/>
    </row>
    <row r="486" spans="1:10" x14ac:dyDescent="0.2">
      <c r="A486" s="70"/>
      <c r="B486" s="54" t="str">
        <f>IF(ISNA(VLOOKUP(G486,'AFM-Artikel'!$A$1:$D$4762,4,FALSE)),"-",VLOOKUP(G486,'AFM-Artikel'!$A$1:$D$4762,4,FALSE))</f>
        <v>-</v>
      </c>
      <c r="C486" s="71"/>
      <c r="D486" s="54"/>
      <c r="E486" s="53"/>
      <c r="F486" s="72">
        <v>6</v>
      </c>
      <c r="G486" s="113">
        <v>1</v>
      </c>
      <c r="H486" s="54">
        <v>8</v>
      </c>
      <c r="I486" s="104">
        <f>IF($G486="","",VLOOKUP($G486,'AFM-Artikel'!$A$1:$D$4762,3))</f>
        <v>0</v>
      </c>
      <c r="J486" s="106"/>
    </row>
    <row r="487" spans="1:10" x14ac:dyDescent="0.2">
      <c r="A487" s="70"/>
      <c r="B487" s="54" t="str">
        <f>IF(ISNA(VLOOKUP(G487,'AFM-Artikel'!$A$1:$D$4762,4,FALSE)),"-",VLOOKUP(G487,'AFM-Artikel'!$A$1:$D$4762,4,FALSE))</f>
        <v>-</v>
      </c>
      <c r="C487" s="71"/>
      <c r="D487" s="54"/>
      <c r="E487" s="53"/>
      <c r="F487" s="54">
        <v>7</v>
      </c>
      <c r="G487" s="113">
        <v>1</v>
      </c>
      <c r="H487" s="54">
        <v>8</v>
      </c>
      <c r="I487" s="104">
        <f>IF($G487="","",VLOOKUP($G487,'AFM-Artikel'!$A$1:$D$4762,3))</f>
        <v>0</v>
      </c>
      <c r="J487" s="106"/>
    </row>
    <row r="488" spans="1:10" x14ac:dyDescent="0.2">
      <c r="A488" s="70"/>
      <c r="B488" s="54" t="str">
        <f>IF(ISNA(VLOOKUP(G488,'AFM-Artikel'!$A$1:$D$4762,4,FALSE)),"-",VLOOKUP(G488,'AFM-Artikel'!$A$1:$D$4762,4,FALSE))</f>
        <v>-</v>
      </c>
      <c r="C488" s="71"/>
      <c r="D488" s="54"/>
      <c r="E488" s="53"/>
      <c r="F488" s="54">
        <v>8</v>
      </c>
      <c r="G488" s="113">
        <v>1</v>
      </c>
      <c r="H488" s="54">
        <v>8</v>
      </c>
      <c r="I488" s="104">
        <f>IF($G488="","",VLOOKUP($G488,'AFM-Artikel'!$A$1:$D$4762,3))</f>
        <v>0</v>
      </c>
      <c r="J488" s="106"/>
    </row>
    <row r="489" spans="1:10" x14ac:dyDescent="0.2">
      <c r="A489" s="70"/>
      <c r="B489" s="54" t="str">
        <f>IF(ISNA(VLOOKUP(G489,'AFM-Artikel'!$A$1:$D$4762,4,FALSE)),"-",VLOOKUP(G489,'AFM-Artikel'!$A$1:$D$4762,4,FALSE))</f>
        <v>-</v>
      </c>
      <c r="C489" s="71"/>
      <c r="D489" s="54"/>
      <c r="E489" s="53"/>
      <c r="F489" s="54">
        <v>9</v>
      </c>
      <c r="G489" s="113">
        <v>1</v>
      </c>
      <c r="H489" s="54">
        <v>8</v>
      </c>
      <c r="I489" s="104">
        <f>IF($G489="","",VLOOKUP($G489,'AFM-Artikel'!$A$1:$D$4762,3))</f>
        <v>0</v>
      </c>
      <c r="J489" s="106"/>
    </row>
    <row r="490" spans="1:10" x14ac:dyDescent="0.2">
      <c r="A490" s="75"/>
      <c r="B490" s="54" t="str">
        <f>IF(ISNA(VLOOKUP(G490,'AFM-Artikel'!$A$1:$D$4762,4,FALSE)),"-",VLOOKUP(G490,'AFM-Artikel'!$A$1:$D$4762,4,FALSE))</f>
        <v>-</v>
      </c>
      <c r="C490" s="76"/>
      <c r="D490" s="77"/>
      <c r="E490" s="82"/>
      <c r="F490" s="77">
        <v>10</v>
      </c>
      <c r="G490" s="113">
        <v>1</v>
      </c>
      <c r="H490" s="77">
        <v>8</v>
      </c>
      <c r="I490" s="117">
        <f>IF($G490="","",VLOOKUP($G490,'AFM-Artikel'!$A$1:$D$4762,3))</f>
        <v>0</v>
      </c>
      <c r="J490" s="118"/>
    </row>
    <row r="491" spans="1:10" x14ac:dyDescent="0.2">
      <c r="A491" s="83" t="s">
        <v>1888</v>
      </c>
      <c r="B491" s="84" t="str">
        <f>IF($G491="","",VLOOKUP($G491,'AFM-Artikel'!$A$1:$D$4762,2))</f>
        <v>zusätzliche Kabellänge 4pol-Steuerleitung</v>
      </c>
      <c r="C491" s="84"/>
      <c r="D491" s="84"/>
      <c r="E491" s="85"/>
      <c r="F491" s="84"/>
      <c r="G491" s="114">
        <v>5315</v>
      </c>
      <c r="H491" s="84"/>
      <c r="I491" s="119">
        <f>IF($G491="","",VLOOKUP($G491,'AFM-Artikel'!$A$1:$D$4762,3))</f>
        <v>1.1499999999999999</v>
      </c>
      <c r="J491" s="120"/>
    </row>
    <row r="492" spans="1:10" x14ac:dyDescent="0.2">
      <c r="A492" s="83" t="s">
        <v>1889</v>
      </c>
      <c r="B492" s="84" t="str">
        <f>IF($G492="","",VLOOKUP($G492,'AFM-Artikel'!$A$1:$D$4762,2))</f>
        <v>Nicht verfügbar!</v>
      </c>
      <c r="C492" s="84"/>
      <c r="D492" s="84"/>
      <c r="E492" s="85"/>
      <c r="F492" s="84"/>
      <c r="G492" s="114">
        <v>0</v>
      </c>
      <c r="H492" s="84"/>
      <c r="I492" s="119">
        <f>IF($G492="","",VLOOKUP($G492,'AFM-Artikel'!$A$1:$D$4762,3))</f>
        <v>0</v>
      </c>
      <c r="J492" s="120"/>
    </row>
    <row r="493" spans="1:10" ht="13.5" thickBot="1" x14ac:dyDescent="0.25">
      <c r="A493" s="141" t="s">
        <v>1890</v>
      </c>
      <c r="B493" s="78" t="str">
        <f>IF($G493="","",VLOOKUP($G493,'AFM-Artikel'!$A$1:$D$4762,2))</f>
        <v>Nicht verfügbar!</v>
      </c>
      <c r="C493" s="78"/>
      <c r="D493" s="78"/>
      <c r="E493" s="86"/>
      <c r="F493" s="78"/>
      <c r="G493" s="115">
        <v>0</v>
      </c>
      <c r="H493" s="78"/>
      <c r="I493" s="105">
        <f>IF($G493="","",VLOOKUP($G493,'AFM-Artikel'!$A$1:$D$4762,3))</f>
        <v>0</v>
      </c>
      <c r="J493" s="107"/>
    </row>
    <row r="499" spans="1:10" ht="13.5" thickBot="1" x14ac:dyDescent="0.25">
      <c r="B499" t="s">
        <v>1900</v>
      </c>
    </row>
    <row r="500" spans="1:10" ht="15" x14ac:dyDescent="0.2">
      <c r="A500" s="62" t="s">
        <v>2190</v>
      </c>
      <c r="B500" s="63" t="s">
        <v>262</v>
      </c>
      <c r="C500" s="64" t="s">
        <v>1658</v>
      </c>
      <c r="D500" s="64" t="s">
        <v>1893</v>
      </c>
      <c r="E500" s="80"/>
      <c r="F500" s="66">
        <f>IF(Konfigurator!H$52=B501,1,IF(Konfigurator!H$52=B502,2,IF(Konfigurator!H$52=B503,3,IF(Konfigurator!H$52=B504,4,IF(Konfigurator!H$52=B505,5,IF(Konfigurator!H$52=B506,6,IF(Konfigurator!H$52=B507,7,IF(Konfigurator!H$52=B508,8,))))))))+IF(Konfigurator!H$52=B509,9)+IF(Konfigurator!H$52=B510,10)+IF(Konfigurator!H$52=E500,0)</f>
        <v>0</v>
      </c>
      <c r="G500" s="112" t="s">
        <v>1469</v>
      </c>
      <c r="H500" s="81" t="s">
        <v>1461</v>
      </c>
      <c r="I500" s="81" t="s">
        <v>498</v>
      </c>
      <c r="J500" s="68" t="s">
        <v>1673</v>
      </c>
    </row>
    <row r="501" spans="1:10" x14ac:dyDescent="0.2">
      <c r="A501" s="70"/>
      <c r="B501" s="54" t="str">
        <f>IF(ISNA(VLOOKUP(G501,'AFM-Artikel'!$A$1:$D$4762,4,FALSE)),"-",VLOOKUP(G501,'AFM-Artikel'!$A$1:$D$4762,4,FALSE))</f>
        <v>lötbar</v>
      </c>
      <c r="C501" s="54"/>
      <c r="D501" s="54"/>
      <c r="E501" s="53"/>
      <c r="F501" s="54">
        <v>1</v>
      </c>
      <c r="G501" s="113">
        <v>5711</v>
      </c>
      <c r="H501" s="54">
        <v>8</v>
      </c>
      <c r="I501" s="104">
        <f>IF($G501="","",VLOOKUP($G501,'AFM-Artikel'!$A$1:$D$4762,3))</f>
        <v>18.36</v>
      </c>
      <c r="J501" s="106" t="s">
        <v>1674</v>
      </c>
    </row>
    <row r="502" spans="1:10" x14ac:dyDescent="0.2">
      <c r="A502" s="70"/>
      <c r="B502" s="54" t="str">
        <f>IF(ISNA(VLOOKUP(G502,'AFM-Artikel'!$A$1:$D$4762,4,FALSE)),"-",VLOOKUP(G502,'AFM-Artikel'!$A$1:$D$4762,4,FALSE))</f>
        <v>Lüsterklemme 30cm</v>
      </c>
      <c r="C502" s="71"/>
      <c r="D502" s="54"/>
      <c r="E502" s="53"/>
      <c r="F502" s="54">
        <v>2</v>
      </c>
      <c r="G502" s="113">
        <v>5708</v>
      </c>
      <c r="H502" s="54">
        <v>8</v>
      </c>
      <c r="I502" s="104">
        <f>IF($G502="","",VLOOKUP($G502,'AFM-Artikel'!$A$1:$D$4762,3))</f>
        <v>36.65</v>
      </c>
      <c r="J502" s="106" t="s">
        <v>1675</v>
      </c>
    </row>
    <row r="503" spans="1:10" x14ac:dyDescent="0.2">
      <c r="A503" s="70"/>
      <c r="B503" s="54" t="str">
        <f>IF(ISNA(VLOOKUP(G503,'AFM-Artikel'!$A$1:$D$4762,4,FALSE)),"-",VLOOKUP(G503,'AFM-Artikel'!$A$1:$D$4762,4,FALSE))</f>
        <v>-</v>
      </c>
      <c r="C503" s="71"/>
      <c r="D503" s="54"/>
      <c r="E503" s="53"/>
      <c r="F503" s="54">
        <v>3</v>
      </c>
      <c r="G503" s="113">
        <v>1</v>
      </c>
      <c r="H503" s="54">
        <v>8</v>
      </c>
      <c r="I503" s="104">
        <f>IF($G503="","",VLOOKUP($G503,'AFM-Artikel'!$A$1:$D$4762,3))</f>
        <v>0</v>
      </c>
      <c r="J503" s="106"/>
    </row>
    <row r="504" spans="1:10" x14ac:dyDescent="0.2">
      <c r="A504" s="70"/>
      <c r="B504" s="54" t="str">
        <f>IF(ISNA(VLOOKUP(G504,'AFM-Artikel'!$A$1:$D$4762,4,FALSE)),"-",VLOOKUP(G504,'AFM-Artikel'!$A$1:$D$4762,4,FALSE))</f>
        <v>-</v>
      </c>
      <c r="C504" s="71"/>
      <c r="D504" s="54"/>
      <c r="E504" s="53"/>
      <c r="F504" s="54">
        <v>4</v>
      </c>
      <c r="G504" s="113">
        <v>1</v>
      </c>
      <c r="H504" s="54">
        <v>8</v>
      </c>
      <c r="I504" s="104">
        <f>IF($G504="","",VLOOKUP($G504,'AFM-Artikel'!$A$1:$D$4762,3))</f>
        <v>0</v>
      </c>
      <c r="J504" s="106"/>
    </row>
    <row r="505" spans="1:10" x14ac:dyDescent="0.2">
      <c r="A505" s="70"/>
      <c r="B505" s="54" t="str">
        <f>IF(ISNA(VLOOKUP(G505,'AFM-Artikel'!$A$1:$D$4762,4,FALSE)),"-",VLOOKUP(G505,'AFM-Artikel'!$A$1:$D$4762,4,FALSE))</f>
        <v>-</v>
      </c>
      <c r="C505" s="71"/>
      <c r="D505" s="54"/>
      <c r="E505" s="53"/>
      <c r="F505" s="54">
        <v>5</v>
      </c>
      <c r="G505" s="113">
        <v>1</v>
      </c>
      <c r="H505" s="54">
        <v>8</v>
      </c>
      <c r="I505" s="104">
        <f>IF($G505="","",VLOOKUP($G505,'AFM-Artikel'!$A$1:$D$4762,3))</f>
        <v>0</v>
      </c>
      <c r="J505" s="106"/>
    </row>
    <row r="506" spans="1:10" x14ac:dyDescent="0.2">
      <c r="A506" s="70"/>
      <c r="B506" s="54" t="str">
        <f>IF(ISNA(VLOOKUP(G506,'AFM-Artikel'!$A$1:$D$4762,4,FALSE)),"-",VLOOKUP(G506,'AFM-Artikel'!$A$1:$D$4762,4,FALSE))</f>
        <v>-</v>
      </c>
      <c r="C506" s="71"/>
      <c r="D506" s="54"/>
      <c r="E506" s="53"/>
      <c r="F506" s="72">
        <v>6</v>
      </c>
      <c r="G506" s="113">
        <v>1</v>
      </c>
      <c r="H506" s="54">
        <v>8</v>
      </c>
      <c r="I506" s="104">
        <f>IF($G506="","",VLOOKUP($G506,'AFM-Artikel'!$A$1:$D$4762,3))</f>
        <v>0</v>
      </c>
      <c r="J506" s="106"/>
    </row>
    <row r="507" spans="1:10" x14ac:dyDescent="0.2">
      <c r="A507" s="70"/>
      <c r="B507" s="54" t="str">
        <f>IF(ISNA(VLOOKUP(G507,'AFM-Artikel'!$A$1:$D$4762,4,FALSE)),"-",VLOOKUP(G507,'AFM-Artikel'!$A$1:$D$4762,4,FALSE))</f>
        <v>-</v>
      </c>
      <c r="C507" s="71"/>
      <c r="D507" s="54"/>
      <c r="E507" s="53"/>
      <c r="F507" s="54">
        <v>7</v>
      </c>
      <c r="G507" s="113">
        <v>1</v>
      </c>
      <c r="H507" s="54">
        <v>8</v>
      </c>
      <c r="I507" s="104">
        <f>IF($G507="","",VLOOKUP($G507,'AFM-Artikel'!$A$1:$D$4762,3))</f>
        <v>0</v>
      </c>
      <c r="J507" s="106"/>
    </row>
    <row r="508" spans="1:10" x14ac:dyDescent="0.2">
      <c r="A508" s="70"/>
      <c r="B508" s="54" t="str">
        <f>IF(ISNA(VLOOKUP(G508,'AFM-Artikel'!$A$1:$D$4762,4,FALSE)),"-",VLOOKUP(G508,'AFM-Artikel'!$A$1:$D$4762,4,FALSE))</f>
        <v>-</v>
      </c>
      <c r="C508" s="71"/>
      <c r="D508" s="54"/>
      <c r="E508" s="53"/>
      <c r="F508" s="54">
        <v>8</v>
      </c>
      <c r="G508" s="113">
        <v>1</v>
      </c>
      <c r="H508" s="54">
        <v>8</v>
      </c>
      <c r="I508" s="104">
        <f>IF($G508="","",VLOOKUP($G508,'AFM-Artikel'!$A$1:$D$4762,3))</f>
        <v>0</v>
      </c>
      <c r="J508" s="106"/>
    </row>
    <row r="509" spans="1:10" x14ac:dyDescent="0.2">
      <c r="A509" s="70"/>
      <c r="B509" s="54" t="str">
        <f>IF(ISNA(VLOOKUP(G509,'AFM-Artikel'!$A$1:$D$4762,4,FALSE)),"-",VLOOKUP(G509,'AFM-Artikel'!$A$1:$D$4762,4,FALSE))</f>
        <v>-</v>
      </c>
      <c r="C509" s="71"/>
      <c r="D509" s="54"/>
      <c r="E509" s="53"/>
      <c r="F509" s="54">
        <v>9</v>
      </c>
      <c r="G509" s="113">
        <v>1</v>
      </c>
      <c r="H509" s="54">
        <v>8</v>
      </c>
      <c r="I509" s="104">
        <f>IF($G509="","",VLOOKUP($G509,'AFM-Artikel'!$A$1:$D$4762,3))</f>
        <v>0</v>
      </c>
      <c r="J509" s="106"/>
    </row>
    <row r="510" spans="1:10" x14ac:dyDescent="0.2">
      <c r="A510" s="75"/>
      <c r="B510" s="54" t="str">
        <f>IF(ISNA(VLOOKUP(G510,'AFM-Artikel'!$A$1:$D$4762,4,FALSE)),"-",VLOOKUP(G510,'AFM-Artikel'!$A$1:$D$4762,4,FALSE))</f>
        <v>-</v>
      </c>
      <c r="C510" s="76"/>
      <c r="D510" s="77"/>
      <c r="E510" s="82"/>
      <c r="F510" s="77">
        <v>10</v>
      </c>
      <c r="G510" s="113">
        <v>1</v>
      </c>
      <c r="H510" s="77">
        <v>8</v>
      </c>
      <c r="I510" s="117">
        <f>IF($G510="","",VLOOKUP($G510,'AFM-Artikel'!$A$1:$D$4762,3))</f>
        <v>0</v>
      </c>
      <c r="J510" s="118"/>
    </row>
    <row r="511" spans="1:10" x14ac:dyDescent="0.2">
      <c r="A511" s="83" t="s">
        <v>1888</v>
      </c>
      <c r="B511" s="84" t="str">
        <f>IF($G511="","",VLOOKUP($G511,'AFM-Artikel'!$A$1:$D$4762,2))</f>
        <v>Nicht verfügbar!</v>
      </c>
      <c r="C511" s="84"/>
      <c r="D511" s="84"/>
      <c r="E511" s="85"/>
      <c r="F511" s="84"/>
      <c r="G511" s="114">
        <v>0</v>
      </c>
      <c r="H511" s="84"/>
      <c r="I511" s="119">
        <f>IF($G511="","",VLOOKUP($G511,'AFM-Artikel'!$A$1:$D$4762,3))</f>
        <v>0</v>
      </c>
      <c r="J511" s="120"/>
    </row>
    <row r="512" spans="1:10" x14ac:dyDescent="0.2">
      <c r="A512" s="83" t="s">
        <v>1889</v>
      </c>
      <c r="B512" s="84" t="str">
        <f>IF($G512="","",VLOOKUP($G512,'AFM-Artikel'!$A$1:$D$4762,2))</f>
        <v>Nicht verfügbar!</v>
      </c>
      <c r="C512" s="84"/>
      <c r="D512" s="84"/>
      <c r="E512" s="85"/>
      <c r="F512" s="84"/>
      <c r="G512" s="114">
        <v>0</v>
      </c>
      <c r="H512" s="84"/>
      <c r="I512" s="119">
        <f>IF($G512="","",VLOOKUP($G512,'AFM-Artikel'!$A$1:$D$4762,3))</f>
        <v>0</v>
      </c>
      <c r="J512" s="120"/>
    </row>
    <row r="513" spans="1:10" ht="13.5" thickBot="1" x14ac:dyDescent="0.25">
      <c r="A513" s="141" t="s">
        <v>1890</v>
      </c>
      <c r="B513" s="78" t="str">
        <f>IF($G513="","",VLOOKUP($G513,'AFM-Artikel'!$A$1:$D$4762,2))</f>
        <v>zusätzliche Kabellänge Audio-stereo</v>
      </c>
      <c r="C513" s="78"/>
      <c r="D513" s="78"/>
      <c r="E513" s="86"/>
      <c r="F513" s="78"/>
      <c r="G513" s="115">
        <v>5302</v>
      </c>
      <c r="H513" s="78"/>
      <c r="I513" s="105">
        <f>IF($G513="","",VLOOKUP($G513,'AFM-Artikel'!$A$1:$D$4762,3))</f>
        <v>2.13</v>
      </c>
      <c r="J513" s="107"/>
    </row>
    <row r="519" spans="1:10" ht="13.5" thickBot="1" x14ac:dyDescent="0.25">
      <c r="B519" t="s">
        <v>1901</v>
      </c>
    </row>
    <row r="520" spans="1:10" ht="15" x14ac:dyDescent="0.2">
      <c r="A520" s="62" t="s">
        <v>2185</v>
      </c>
      <c r="B520" s="63" t="s">
        <v>262</v>
      </c>
      <c r="C520" s="64" t="s">
        <v>1658</v>
      </c>
      <c r="D520" s="64" t="s">
        <v>1893</v>
      </c>
      <c r="E520" s="80"/>
      <c r="F520" s="66">
        <f>IF(Konfigurator!J$52=B521,1,IF(Konfigurator!J$52=B522,2,IF(Konfigurator!J$52=B523,3,IF(Konfigurator!J$52=B524,4,IF(Konfigurator!J$52=B525,5,IF(Konfigurator!J$52=B526,6,IF(Konfigurator!J$52=B527,7,IF(Konfigurator!J$52=B528,8,))))))))+IF(Konfigurator!J$52=B529,9)+IF(Konfigurator!J$52=B530,10)+IF(Konfigurator!J$52=E520,0)</f>
        <v>0</v>
      </c>
      <c r="G520" s="112" t="s">
        <v>1469</v>
      </c>
      <c r="H520" s="81" t="s">
        <v>1461</v>
      </c>
      <c r="I520" s="81" t="s">
        <v>498</v>
      </c>
      <c r="J520" s="68" t="s">
        <v>1673</v>
      </c>
    </row>
    <row r="521" spans="1:10" x14ac:dyDescent="0.2">
      <c r="A521" s="70"/>
      <c r="B521" s="54" t="str">
        <f>IF(ISNA(VLOOKUP(G521,'AFM-Artikel'!$A$1:$D$4762,4,FALSE)),"-",VLOOKUP(G521,'AFM-Artikel'!$A$1:$D$4762,4,FALSE))</f>
        <v>lötbar</v>
      </c>
      <c r="C521" s="54"/>
      <c r="D521" s="54"/>
      <c r="E521" s="53"/>
      <c r="F521" s="54">
        <v>1</v>
      </c>
      <c r="G521" s="113">
        <v>5707</v>
      </c>
      <c r="H521" s="54">
        <v>8</v>
      </c>
      <c r="I521" s="104">
        <f>IF($G521="","",VLOOKUP($G521,'AFM-Artikel'!$A$1:$D$4762,3))</f>
        <v>29.11</v>
      </c>
      <c r="J521" s="106" t="s">
        <v>1674</v>
      </c>
    </row>
    <row r="522" spans="1:10" x14ac:dyDescent="0.2">
      <c r="A522" s="70"/>
      <c r="B522" s="54" t="str">
        <f>IF(ISNA(VLOOKUP(G522,'AFM-Artikel'!$A$1:$D$4762,4,FALSE)),"-",VLOOKUP(G522,'AFM-Artikel'!$A$1:$D$4762,4,FALSE))</f>
        <v>-</v>
      </c>
      <c r="C522" s="71"/>
      <c r="D522" s="54"/>
      <c r="E522" s="53"/>
      <c r="F522" s="54">
        <v>2</v>
      </c>
      <c r="G522" s="113">
        <v>1</v>
      </c>
      <c r="H522" s="54">
        <v>8</v>
      </c>
      <c r="I522" s="104">
        <f>IF($G522="","",VLOOKUP($G522,'AFM-Artikel'!$A$1:$D$4762,3))</f>
        <v>0</v>
      </c>
      <c r="J522" s="106"/>
    </row>
    <row r="523" spans="1:10" x14ac:dyDescent="0.2">
      <c r="A523" s="70"/>
      <c r="B523" s="54" t="str">
        <f>IF(ISNA(VLOOKUP(G523,'AFM-Artikel'!$A$1:$D$4762,4,FALSE)),"-",VLOOKUP(G523,'AFM-Artikel'!$A$1:$D$4762,4,FALSE))</f>
        <v>-</v>
      </c>
      <c r="C523" s="71"/>
      <c r="D523" s="54"/>
      <c r="E523" s="53"/>
      <c r="F523" s="54">
        <v>3</v>
      </c>
      <c r="G523" s="113">
        <v>1</v>
      </c>
      <c r="H523" s="54">
        <v>8</v>
      </c>
      <c r="I523" s="104">
        <f>IF($G523="","",VLOOKUP($G523,'AFM-Artikel'!$A$1:$D$4762,3))</f>
        <v>0</v>
      </c>
      <c r="J523" s="106"/>
    </row>
    <row r="524" spans="1:10" x14ac:dyDescent="0.2">
      <c r="A524" s="70"/>
      <c r="B524" s="54" t="str">
        <f>IF(ISNA(VLOOKUP(G524,'AFM-Artikel'!$A$1:$D$4762,4,FALSE)),"-",VLOOKUP(G524,'AFM-Artikel'!$A$1:$D$4762,4,FALSE))</f>
        <v>-</v>
      </c>
      <c r="C524" s="71"/>
      <c r="D524" s="54"/>
      <c r="E524" s="53"/>
      <c r="F524" s="54">
        <v>4</v>
      </c>
      <c r="G524" s="113">
        <v>1</v>
      </c>
      <c r="H524" s="54">
        <v>8</v>
      </c>
      <c r="I524" s="104">
        <f>IF($G524="","",VLOOKUP($G524,'AFM-Artikel'!$A$1:$D$4762,3))</f>
        <v>0</v>
      </c>
      <c r="J524" s="106"/>
    </row>
    <row r="525" spans="1:10" x14ac:dyDescent="0.2">
      <c r="A525" s="70"/>
      <c r="B525" s="54" t="str">
        <f>IF(ISNA(VLOOKUP(G525,'AFM-Artikel'!$A$1:$D$4762,4,FALSE)),"-",VLOOKUP(G525,'AFM-Artikel'!$A$1:$D$4762,4,FALSE))</f>
        <v>-</v>
      </c>
      <c r="C525" s="71"/>
      <c r="D525" s="54"/>
      <c r="E525" s="53"/>
      <c r="F525" s="54">
        <v>5</v>
      </c>
      <c r="G525" s="113">
        <v>1</v>
      </c>
      <c r="H525" s="54">
        <v>8</v>
      </c>
      <c r="I525" s="104">
        <f>IF($G525="","",VLOOKUP($G525,'AFM-Artikel'!$A$1:$D$4762,3))</f>
        <v>0</v>
      </c>
      <c r="J525" s="106"/>
    </row>
    <row r="526" spans="1:10" x14ac:dyDescent="0.2">
      <c r="A526" s="70"/>
      <c r="B526" s="54" t="str">
        <f>IF(ISNA(VLOOKUP(G526,'AFM-Artikel'!$A$1:$D$4762,4,FALSE)),"-",VLOOKUP(G526,'AFM-Artikel'!$A$1:$D$4762,4,FALSE))</f>
        <v>-</v>
      </c>
      <c r="C526" s="71"/>
      <c r="D526" s="54"/>
      <c r="E526" s="53"/>
      <c r="F526" s="72">
        <v>6</v>
      </c>
      <c r="G526" s="113">
        <v>1</v>
      </c>
      <c r="H526" s="54">
        <v>8</v>
      </c>
      <c r="I526" s="104">
        <f>IF($G526="","",VLOOKUP($G526,'AFM-Artikel'!$A$1:$D$4762,3))</f>
        <v>0</v>
      </c>
      <c r="J526" s="106"/>
    </row>
    <row r="527" spans="1:10" x14ac:dyDescent="0.2">
      <c r="A527" s="70"/>
      <c r="B527" s="54" t="str">
        <f>IF(ISNA(VLOOKUP(G527,'AFM-Artikel'!$A$1:$D$4762,4,FALSE)),"-",VLOOKUP(G527,'AFM-Artikel'!$A$1:$D$4762,4,FALSE))</f>
        <v>-</v>
      </c>
      <c r="C527" s="71"/>
      <c r="D527" s="54"/>
      <c r="E527" s="53"/>
      <c r="F527" s="54">
        <v>7</v>
      </c>
      <c r="G527" s="113">
        <v>1</v>
      </c>
      <c r="H527" s="54">
        <v>8</v>
      </c>
      <c r="I527" s="104">
        <f>IF($G527="","",VLOOKUP($G527,'AFM-Artikel'!$A$1:$D$4762,3))</f>
        <v>0</v>
      </c>
      <c r="J527" s="106"/>
    </row>
    <row r="528" spans="1:10" x14ac:dyDescent="0.2">
      <c r="A528" s="70"/>
      <c r="B528" s="54" t="str">
        <f>IF(ISNA(VLOOKUP(G528,'AFM-Artikel'!$A$1:$D$4762,4,FALSE)),"-",VLOOKUP(G528,'AFM-Artikel'!$A$1:$D$4762,4,FALSE))</f>
        <v>-</v>
      </c>
      <c r="C528" s="71"/>
      <c r="D528" s="54"/>
      <c r="E528" s="53"/>
      <c r="F528" s="54">
        <v>8</v>
      </c>
      <c r="G528" s="113">
        <v>1</v>
      </c>
      <c r="H528" s="54">
        <v>8</v>
      </c>
      <c r="I528" s="104">
        <f>IF($G528="","",VLOOKUP($G528,'AFM-Artikel'!$A$1:$D$4762,3))</f>
        <v>0</v>
      </c>
      <c r="J528" s="106"/>
    </row>
    <row r="529" spans="1:10" x14ac:dyDescent="0.2">
      <c r="A529" s="70"/>
      <c r="B529" s="54" t="str">
        <f>IF(ISNA(VLOOKUP(G529,'AFM-Artikel'!$A$1:$D$4762,4,FALSE)),"-",VLOOKUP(G529,'AFM-Artikel'!$A$1:$D$4762,4,FALSE))</f>
        <v>-</v>
      </c>
      <c r="C529" s="71"/>
      <c r="D529" s="54"/>
      <c r="E529" s="53"/>
      <c r="F529" s="54">
        <v>9</v>
      </c>
      <c r="G529" s="113">
        <v>1</v>
      </c>
      <c r="H529" s="54">
        <v>8</v>
      </c>
      <c r="I529" s="104">
        <f>IF($G529="","",VLOOKUP($G529,'AFM-Artikel'!$A$1:$D$4762,3))</f>
        <v>0</v>
      </c>
      <c r="J529" s="106"/>
    </row>
    <row r="530" spans="1:10" x14ac:dyDescent="0.2">
      <c r="A530" s="75"/>
      <c r="B530" s="54" t="str">
        <f>IF(ISNA(VLOOKUP(G530,'AFM-Artikel'!$A$1:$D$4762,4,FALSE)),"-",VLOOKUP(G530,'AFM-Artikel'!$A$1:$D$4762,4,FALSE))</f>
        <v>-</v>
      </c>
      <c r="C530" s="76"/>
      <c r="D530" s="77"/>
      <c r="E530" s="82"/>
      <c r="F530" s="77">
        <v>10</v>
      </c>
      <c r="G530" s="113">
        <v>1</v>
      </c>
      <c r="H530" s="77">
        <v>8</v>
      </c>
      <c r="I530" s="117">
        <f>IF($G530="","",VLOOKUP($G530,'AFM-Artikel'!$A$1:$D$4762,3))</f>
        <v>0</v>
      </c>
      <c r="J530" s="118"/>
    </row>
    <row r="531" spans="1:10" x14ac:dyDescent="0.2">
      <c r="A531" s="83" t="s">
        <v>1888</v>
      </c>
      <c r="B531" s="84" t="str">
        <f>IF($G531="","",VLOOKUP($G531,'AFM-Artikel'!$A$1:$D$4762,2))</f>
        <v>Nicht verfügbar!</v>
      </c>
      <c r="C531" s="84"/>
      <c r="D531" s="84"/>
      <c r="E531" s="85"/>
      <c r="F531" s="84"/>
      <c r="G531" s="114">
        <v>0</v>
      </c>
      <c r="H531" s="84"/>
      <c r="I531" s="119">
        <f>IF($G531="","",VLOOKUP($G531,'AFM-Artikel'!$A$1:$D$4762,3))</f>
        <v>0</v>
      </c>
      <c r="J531" s="120"/>
    </row>
    <row r="532" spans="1:10" x14ac:dyDescent="0.2">
      <c r="A532" s="83" t="s">
        <v>1889</v>
      </c>
      <c r="B532" s="84" t="str">
        <f>IF($G532="","",VLOOKUP($G532,'AFM-Artikel'!$A$1:$D$4762,2))</f>
        <v>Nicht verfügbar!</v>
      </c>
      <c r="C532" s="84"/>
      <c r="D532" s="84"/>
      <c r="E532" s="85"/>
      <c r="F532" s="84"/>
      <c r="G532" s="114">
        <v>0</v>
      </c>
      <c r="H532" s="84"/>
      <c r="I532" s="119">
        <f>IF($G532="","",VLOOKUP($G532,'AFM-Artikel'!$A$1:$D$4762,3))</f>
        <v>0</v>
      </c>
      <c r="J532" s="120"/>
    </row>
    <row r="533" spans="1:10" ht="13.5" thickBot="1" x14ac:dyDescent="0.25">
      <c r="A533" s="141" t="s">
        <v>1890</v>
      </c>
      <c r="B533" s="78" t="str">
        <f>IF($G533="","",VLOOKUP($G533,'AFM-Artikel'!$A$1:$D$4762,2))</f>
        <v>Nicht verfügbar!</v>
      </c>
      <c r="C533" s="78"/>
      <c r="D533" s="78"/>
      <c r="E533" s="86"/>
      <c r="F533" s="78"/>
      <c r="G533" s="115">
        <v>0</v>
      </c>
      <c r="H533" s="78"/>
      <c r="I533" s="105">
        <f>IF($G533="","",VLOOKUP($G533,'AFM-Artikel'!$A$1:$D$4762,3))</f>
        <v>0</v>
      </c>
      <c r="J533" s="107"/>
    </row>
    <row r="539" spans="1:10" ht="13.5" thickBot="1" x14ac:dyDescent="0.25">
      <c r="B539" t="s">
        <v>1902</v>
      </c>
    </row>
    <row r="540" spans="1:10" ht="15" x14ac:dyDescent="0.2">
      <c r="A540" s="62" t="s">
        <v>2663</v>
      </c>
      <c r="B540" s="63" t="s">
        <v>262</v>
      </c>
      <c r="C540" s="64" t="s">
        <v>1658</v>
      </c>
      <c r="D540" s="64" t="s">
        <v>1893</v>
      </c>
      <c r="E540" s="80"/>
      <c r="F540" s="66">
        <f>IF(Konfigurator!L$52=B541,1,IF(Konfigurator!L$52=B542,2,IF(Konfigurator!L$52=B543,3,IF(Konfigurator!L$52=B544,4,IF(Konfigurator!L$52=B545,5,IF(Konfigurator!L$52=B546,6,IF(Konfigurator!L$52=B547,7,IF(Konfigurator!L$52=B548,8,))))))))+IF(Konfigurator!L$52=B549,9)+IF(Konfigurator!L$52=B550,10)+IF(Konfigurator!L$52=E540,0)</f>
        <v>0</v>
      </c>
      <c r="G540" s="112" t="s">
        <v>1469</v>
      </c>
      <c r="H540" s="81" t="s">
        <v>1461</v>
      </c>
      <c r="I540" s="81" t="s">
        <v>498</v>
      </c>
      <c r="J540" s="68" t="s">
        <v>1673</v>
      </c>
    </row>
    <row r="541" spans="1:10" x14ac:dyDescent="0.2">
      <c r="A541" s="70"/>
      <c r="B541" s="54" t="str">
        <f>IF(ISNA(VLOOKUP(G541,'AFM-Artikel'!$A$1:$D$4762,4,FALSE)),"-",VLOOKUP(G541,'AFM-Artikel'!$A$1:$D$4762,4,FALSE))</f>
        <v>USB-Bu. A/B drehbar</v>
      </c>
      <c r="C541" s="54"/>
      <c r="D541" s="54"/>
      <c r="E541" s="53"/>
      <c r="F541" s="54">
        <v>1</v>
      </c>
      <c r="G541" s="302" t="s">
        <v>2660</v>
      </c>
      <c r="H541" s="54">
        <v>8</v>
      </c>
      <c r="I541" s="104">
        <f>IF($G541="","",VLOOKUP($G541,'AFM-Artikel'!$A$1:$D$4762,3))</f>
        <v>20.89</v>
      </c>
      <c r="J541" s="106" t="s">
        <v>1674</v>
      </c>
    </row>
    <row r="542" spans="1:10" x14ac:dyDescent="0.2">
      <c r="A542" s="70"/>
      <c r="B542" s="54" t="str">
        <f>IF(ISNA(VLOOKUP(G542,'AFM-Artikel'!$A$1:$D$4762,4,FALSE)),"-",VLOOKUP(G542,'AFM-Artikel'!$A$1:$D$4762,4,FALSE))</f>
        <v>USB-Bu. B/A drehbar</v>
      </c>
      <c r="C542" s="71"/>
      <c r="D542" s="54"/>
      <c r="E542" s="53"/>
      <c r="F542" s="54">
        <v>2</v>
      </c>
      <c r="G542" s="302" t="s">
        <v>2661</v>
      </c>
      <c r="H542" s="54">
        <v>8</v>
      </c>
      <c r="I542" s="104">
        <f>IF($G542="","",VLOOKUP($G542,'AFM-Artikel'!$A$1:$D$4762,3))</f>
        <v>20.89</v>
      </c>
      <c r="J542" s="106" t="s">
        <v>1674</v>
      </c>
    </row>
    <row r="543" spans="1:10" x14ac:dyDescent="0.2">
      <c r="A543" s="70"/>
      <c r="B543" s="54" t="str">
        <f>IF(ISNA(VLOOKUP(G543,'AFM-Artikel'!$A$1:$D$4762,4,FALSE)),"-",VLOOKUP(G543,'AFM-Artikel'!$A$1:$D$4762,4,FALSE))</f>
        <v>-</v>
      </c>
      <c r="C543" s="71"/>
      <c r="D543" s="54"/>
      <c r="E543" s="53"/>
      <c r="F543" s="54">
        <v>3</v>
      </c>
      <c r="G543" s="113">
        <v>1</v>
      </c>
      <c r="H543" s="54"/>
      <c r="I543" s="104">
        <f>IF($G543="","",VLOOKUP($G543,'AFM-Artikel'!$A$1:$D$4762,3))</f>
        <v>0</v>
      </c>
      <c r="J543" s="106"/>
    </row>
    <row r="544" spans="1:10" x14ac:dyDescent="0.2">
      <c r="A544" s="70"/>
      <c r="B544" s="54" t="str">
        <f>IF(ISNA(VLOOKUP(G544,'AFM-Artikel'!$A$1:$D$4762,4,FALSE)),"-",VLOOKUP(G544,'AFM-Artikel'!$A$1:$D$4762,4,FALSE))</f>
        <v>-</v>
      </c>
      <c r="C544" s="71"/>
      <c r="D544" s="54"/>
      <c r="E544" s="53"/>
      <c r="F544" s="54">
        <v>4</v>
      </c>
      <c r="G544" s="113">
        <v>1</v>
      </c>
      <c r="H544" s="54"/>
      <c r="I544" s="104">
        <f>IF($G544="","",VLOOKUP($G544,'AFM-Artikel'!$A$1:$D$4762,3))</f>
        <v>0</v>
      </c>
      <c r="J544" s="106"/>
    </row>
    <row r="545" spans="1:10" x14ac:dyDescent="0.2">
      <c r="A545" s="70"/>
      <c r="B545" s="54" t="str">
        <f>IF(ISNA(VLOOKUP(G545,'AFM-Artikel'!$A$1:$D$4762,4,FALSE)),"-",VLOOKUP(G545,'AFM-Artikel'!$A$1:$D$4762,4,FALSE))</f>
        <v>-</v>
      </c>
      <c r="C545" s="71"/>
      <c r="D545" s="54"/>
      <c r="E545" s="53"/>
      <c r="F545" s="54">
        <v>5</v>
      </c>
      <c r="G545" s="113">
        <v>1</v>
      </c>
      <c r="H545" s="54"/>
      <c r="I545" s="104">
        <f>IF($G545="","",VLOOKUP($G545,'AFM-Artikel'!$A$1:$D$4762,3))</f>
        <v>0</v>
      </c>
      <c r="J545" s="106"/>
    </row>
    <row r="546" spans="1:10" x14ac:dyDescent="0.2">
      <c r="A546" s="70"/>
      <c r="B546" s="54" t="str">
        <f>IF(ISNA(VLOOKUP(G546,'AFM-Artikel'!$A$1:$D$4762,4,FALSE)),"-",VLOOKUP(G546,'AFM-Artikel'!$A$1:$D$4762,4,FALSE))</f>
        <v>-</v>
      </c>
      <c r="C546" s="71"/>
      <c r="D546" s="54"/>
      <c r="E546" s="53"/>
      <c r="F546" s="72">
        <v>6</v>
      </c>
      <c r="G546" s="113">
        <v>1</v>
      </c>
      <c r="H546" s="54"/>
      <c r="I546" s="104">
        <f>IF($G546="","",VLOOKUP($G546,'AFM-Artikel'!$A$1:$D$4762,3))</f>
        <v>0</v>
      </c>
      <c r="J546" s="106"/>
    </row>
    <row r="547" spans="1:10" x14ac:dyDescent="0.2">
      <c r="A547" s="70"/>
      <c r="B547" s="54" t="str">
        <f>IF(ISNA(VLOOKUP(G547,'AFM-Artikel'!$A$1:$D$4762,4,FALSE)),"-",VLOOKUP(G547,'AFM-Artikel'!$A$1:$D$4762,4,FALSE))</f>
        <v>-</v>
      </c>
      <c r="C547" s="71"/>
      <c r="D547" s="54"/>
      <c r="E547" s="53"/>
      <c r="F547" s="54">
        <v>7</v>
      </c>
      <c r="G547" s="113">
        <v>1</v>
      </c>
      <c r="H547" s="54"/>
      <c r="I547" s="104">
        <f>IF($G547="","",VLOOKUP($G547,'AFM-Artikel'!$A$1:$D$4762,3))</f>
        <v>0</v>
      </c>
      <c r="J547" s="106"/>
    </row>
    <row r="548" spans="1:10" x14ac:dyDescent="0.2">
      <c r="A548" s="70"/>
      <c r="B548" s="54" t="str">
        <f>IF(ISNA(VLOOKUP(G548,'AFM-Artikel'!$A$1:$D$4762,4,FALSE)),"-",VLOOKUP(G548,'AFM-Artikel'!$A$1:$D$4762,4,FALSE))</f>
        <v>-</v>
      </c>
      <c r="C548" s="71"/>
      <c r="D548" s="54"/>
      <c r="E548" s="53"/>
      <c r="F548" s="54">
        <v>8</v>
      </c>
      <c r="G548" s="113">
        <v>1</v>
      </c>
      <c r="H548" s="54"/>
      <c r="I548" s="104">
        <f>IF($G548="","",VLOOKUP($G548,'AFM-Artikel'!$A$1:$D$4762,3))</f>
        <v>0</v>
      </c>
      <c r="J548" s="106"/>
    </row>
    <row r="549" spans="1:10" x14ac:dyDescent="0.2">
      <c r="A549" s="70"/>
      <c r="B549" s="54" t="str">
        <f>IF(ISNA(VLOOKUP(G549,'AFM-Artikel'!$A$1:$D$4762,4,FALSE)),"-",VLOOKUP(G549,'AFM-Artikel'!$A$1:$D$4762,4,FALSE))</f>
        <v>-</v>
      </c>
      <c r="C549" s="71"/>
      <c r="D549" s="54"/>
      <c r="E549" s="53"/>
      <c r="F549" s="54">
        <v>9</v>
      </c>
      <c r="G549" s="113">
        <v>1</v>
      </c>
      <c r="H549" s="54"/>
      <c r="I549" s="104">
        <f>IF($G549="","",VLOOKUP($G549,'AFM-Artikel'!$A$1:$D$4762,3))</f>
        <v>0</v>
      </c>
      <c r="J549" s="106"/>
    </row>
    <row r="550" spans="1:10" x14ac:dyDescent="0.2">
      <c r="A550" s="75"/>
      <c r="B550" s="54" t="str">
        <f>IF(ISNA(VLOOKUP(G550,'AFM-Artikel'!$A$1:$D$4762,4,FALSE)),"-",VLOOKUP(G550,'AFM-Artikel'!$A$1:$D$4762,4,FALSE))</f>
        <v>-</v>
      </c>
      <c r="C550" s="76"/>
      <c r="D550" s="77"/>
      <c r="E550" s="82"/>
      <c r="F550" s="77">
        <v>10</v>
      </c>
      <c r="G550" s="113">
        <v>1</v>
      </c>
      <c r="H550" s="77"/>
      <c r="I550" s="117">
        <f>IF($G550="","",VLOOKUP($G550,'AFM-Artikel'!$A$1:$D$4762,3))</f>
        <v>0</v>
      </c>
      <c r="J550" s="118"/>
    </row>
    <row r="551" spans="1:10" x14ac:dyDescent="0.2">
      <c r="A551" s="83" t="s">
        <v>1888</v>
      </c>
      <c r="B551" s="84" t="str">
        <f>IF($G551="","",VLOOKUP($G551,'AFM-Artikel'!$A$1:$D$4762,2))</f>
        <v>zusätzliche Kabellänge USB</v>
      </c>
      <c r="C551" s="84"/>
      <c r="D551" s="84"/>
      <c r="E551" s="85"/>
      <c r="F551" s="84"/>
      <c r="G551" s="114">
        <v>5312</v>
      </c>
      <c r="H551" s="84"/>
      <c r="I551" s="119">
        <f>IF($G551="","",VLOOKUP($G551,'AFM-Artikel'!$A$1:$D$4762,3))</f>
        <v>1.78</v>
      </c>
      <c r="J551" s="120"/>
    </row>
    <row r="552" spans="1:10" x14ac:dyDescent="0.2">
      <c r="A552" s="83" t="s">
        <v>1889</v>
      </c>
      <c r="B552" s="84" t="str">
        <f>IF($G552="","",VLOOKUP($G552,'AFM-Artikel'!$A$1:$D$4762,2))</f>
        <v>Nicht verfügbar!</v>
      </c>
      <c r="C552" s="84"/>
      <c r="D552" s="84"/>
      <c r="E552" s="85"/>
      <c r="F552" s="84"/>
      <c r="G552" s="114">
        <v>0</v>
      </c>
      <c r="H552" s="84"/>
      <c r="I552" s="119">
        <f>IF($G552="","",VLOOKUP($G552,'AFM-Artikel'!$A$1:$D$4762,3))</f>
        <v>0</v>
      </c>
      <c r="J552" s="120"/>
    </row>
    <row r="553" spans="1:10" ht="13.5" thickBot="1" x14ac:dyDescent="0.25">
      <c r="A553" s="141" t="s">
        <v>1890</v>
      </c>
      <c r="B553" s="78" t="str">
        <f>IF($G553="","",VLOOKUP($G553,'AFM-Artikel'!$A$1:$D$4762,2))</f>
        <v>Nicht verfügbar!</v>
      </c>
      <c r="C553" s="78"/>
      <c r="D553" s="78"/>
      <c r="E553" s="86"/>
      <c r="F553" s="78"/>
      <c r="G553" s="115">
        <v>0</v>
      </c>
      <c r="H553" s="78"/>
      <c r="I553" s="105">
        <f>IF($G553="","",VLOOKUP($G553,'AFM-Artikel'!$A$1:$D$4762,3))</f>
        <v>0</v>
      </c>
      <c r="J553" s="107"/>
    </row>
    <row r="559" spans="1:10" ht="13.5" thickBot="1" x14ac:dyDescent="0.25">
      <c r="B559" t="s">
        <v>1903</v>
      </c>
    </row>
    <row r="560" spans="1:10" ht="15" x14ac:dyDescent="0.2">
      <c r="A560" s="62" t="s">
        <v>2552</v>
      </c>
      <c r="B560" s="63" t="s">
        <v>262</v>
      </c>
      <c r="C560" s="64" t="s">
        <v>1658</v>
      </c>
      <c r="D560" s="64" t="s">
        <v>1893</v>
      </c>
      <c r="E560" s="80"/>
      <c r="F560" s="66">
        <f>IF(Konfigurator!N$52=B561,1,IF(Konfigurator!N$52=B562,2,IF(Konfigurator!N$52=B563,3,IF(Konfigurator!N$52=B564,4,IF(Konfigurator!N$52=B565,5,IF(Konfigurator!N$52=B566,6,IF(Konfigurator!N$52=B567,7,IF(Konfigurator!N$52=B568,8))))))))+IF(Konfigurator!N$52=B569,9)+IF(Konfigurator!N$52=B570,10)+IF(Konfigurator!N$52=E560,0)</f>
        <v>0</v>
      </c>
      <c r="G560" s="112" t="s">
        <v>1469</v>
      </c>
      <c r="H560" s="81" t="s">
        <v>1461</v>
      </c>
      <c r="I560" s="81" t="s">
        <v>498</v>
      </c>
      <c r="J560" s="68" t="s">
        <v>1673</v>
      </c>
    </row>
    <row r="561" spans="1:10" x14ac:dyDescent="0.2">
      <c r="A561" s="70"/>
      <c r="B561" s="54" t="str">
        <f>IF(ISNA(VLOOKUP(G561,'AFM-Artikel'!$A$1:$D$4762,4,FALSE)),"-",VLOOKUP(G561,'AFM-Artikel'!$A$1:$D$4762,4,FALSE))</f>
        <v>schneid-klemm</v>
      </c>
      <c r="C561" s="54"/>
      <c r="D561" s="54"/>
      <c r="E561" s="53"/>
      <c r="F561" s="54">
        <v>1</v>
      </c>
      <c r="G561" s="113">
        <v>5715</v>
      </c>
      <c r="H561" s="54">
        <v>8</v>
      </c>
      <c r="I561" s="104">
        <f>IF($G561="","",VLOOKUP($G561,'AFM-Artikel'!$A$1:$D$4762,3))</f>
        <v>28.17</v>
      </c>
      <c r="J561" s="106" t="s">
        <v>1674</v>
      </c>
    </row>
    <row r="562" spans="1:10" x14ac:dyDescent="0.2">
      <c r="A562" s="70"/>
      <c r="B562" s="54" t="str">
        <f>IF(ISNA(VLOOKUP(G562,'AFM-Artikel'!$A$1:$D$4762,4,FALSE)),"-",VLOOKUP(G562,'AFM-Artikel'!$A$1:$D$4762,4,FALSE))</f>
        <v>RJ45-Ku.30cm</v>
      </c>
      <c r="C562" s="71"/>
      <c r="D562" s="54"/>
      <c r="E562" s="53"/>
      <c r="F562" s="54">
        <v>2</v>
      </c>
      <c r="G562" s="113">
        <v>5790</v>
      </c>
      <c r="H562" s="54">
        <v>8</v>
      </c>
      <c r="I562" s="104">
        <f>IF($G562="","",VLOOKUP($G562,'AFM-Artikel'!$A$1:$D$4762,3))</f>
        <v>40.17</v>
      </c>
      <c r="J562" s="106" t="s">
        <v>1675</v>
      </c>
    </row>
    <row r="563" spans="1:10" x14ac:dyDescent="0.2">
      <c r="A563" s="70"/>
      <c r="B563" s="54" t="str">
        <f>IF(ISNA(VLOOKUP(G563,'AFM-Artikel'!$A$1:$D$4762,4,FALSE)),"-",VLOOKUP(G563,'AFM-Artikel'!$A$1:$D$4762,4,FALSE))</f>
        <v>RJ45 steckbar</v>
      </c>
      <c r="C563" s="71"/>
      <c r="D563" s="54"/>
      <c r="E563" s="53"/>
      <c r="F563" s="54">
        <v>3</v>
      </c>
      <c r="G563" s="113">
        <v>5808</v>
      </c>
      <c r="H563" s="54">
        <v>8</v>
      </c>
      <c r="I563" s="104">
        <f>IF($G563="","",VLOOKUP($G563,'AFM-Artikel'!$A$1:$D$4762,3))</f>
        <v>30.34</v>
      </c>
      <c r="J563" s="106" t="s">
        <v>1674</v>
      </c>
    </row>
    <row r="564" spans="1:10" x14ac:dyDescent="0.2">
      <c r="A564" s="70"/>
      <c r="B564" s="54" t="str">
        <f>IF(ISNA(VLOOKUP(G564,'AFM-Artikel'!$A$1:$D$4762,4,FALSE)),"-",VLOOKUP(G564,'AFM-Artikel'!$A$1:$D$4762,4,FALSE))</f>
        <v>-</v>
      </c>
      <c r="C564" s="71"/>
      <c r="D564" s="54"/>
      <c r="E564" s="53"/>
      <c r="F564" s="54">
        <v>4</v>
      </c>
      <c r="G564" s="113">
        <v>1</v>
      </c>
      <c r="H564" s="54"/>
      <c r="I564" s="104">
        <f>IF($G564="","",VLOOKUP($G564,'AFM-Artikel'!$A$1:$D$4762,3))</f>
        <v>0</v>
      </c>
      <c r="J564" s="106"/>
    </row>
    <row r="565" spans="1:10" x14ac:dyDescent="0.2">
      <c r="A565" s="70"/>
      <c r="B565" s="54" t="str">
        <f>IF(ISNA(VLOOKUP(G565,'AFM-Artikel'!$A$1:$D$4762,4,FALSE)),"-",VLOOKUP(G565,'AFM-Artikel'!$A$1:$D$4762,4,FALSE))</f>
        <v>-</v>
      </c>
      <c r="C565" s="71"/>
      <c r="D565" s="54"/>
      <c r="E565" s="53"/>
      <c r="F565" s="54">
        <v>5</v>
      </c>
      <c r="G565" s="113">
        <v>1</v>
      </c>
      <c r="H565" s="54"/>
      <c r="I565" s="104">
        <f>IF($G565="","",VLOOKUP($G565,'AFM-Artikel'!$A$1:$D$4762,3))</f>
        <v>0</v>
      </c>
      <c r="J565" s="106"/>
    </row>
    <row r="566" spans="1:10" x14ac:dyDescent="0.2">
      <c r="A566" s="70"/>
      <c r="B566" s="54" t="str">
        <f>IF(ISNA(VLOOKUP(G566,'AFM-Artikel'!$A$1:$D$4762,4,FALSE)),"-",VLOOKUP(G566,'AFM-Artikel'!$A$1:$D$4762,4,FALSE))</f>
        <v>-</v>
      </c>
      <c r="C566" s="71"/>
      <c r="D566" s="54"/>
      <c r="E566" s="53"/>
      <c r="F566" s="72">
        <v>6</v>
      </c>
      <c r="G566" s="113">
        <v>1</v>
      </c>
      <c r="H566" s="54"/>
      <c r="I566" s="104">
        <f>IF($G566="","",VLOOKUP($G566,'AFM-Artikel'!$A$1:$D$4762,3))</f>
        <v>0</v>
      </c>
      <c r="J566" s="106"/>
    </row>
    <row r="567" spans="1:10" x14ac:dyDescent="0.2">
      <c r="A567" s="70"/>
      <c r="B567" s="54" t="str">
        <f>IF(ISNA(VLOOKUP(G567,'AFM-Artikel'!$A$1:$D$4762,4,FALSE)),"-",VLOOKUP(G567,'AFM-Artikel'!$A$1:$D$4762,4,FALSE))</f>
        <v>-</v>
      </c>
      <c r="C567" s="71"/>
      <c r="D567" s="54"/>
      <c r="E567" s="53"/>
      <c r="F567" s="54">
        <v>7</v>
      </c>
      <c r="G567" s="113">
        <v>1</v>
      </c>
      <c r="H567" s="54"/>
      <c r="I567" s="104">
        <f>IF($G567="","",VLOOKUP($G567,'AFM-Artikel'!$A$1:$D$4762,3))</f>
        <v>0</v>
      </c>
      <c r="J567" s="106"/>
    </row>
    <row r="568" spans="1:10" x14ac:dyDescent="0.2">
      <c r="A568" s="70"/>
      <c r="B568" s="54" t="str">
        <f>IF(ISNA(VLOOKUP(G568,'AFM-Artikel'!$A$1:$D$4762,4,FALSE)),"-",VLOOKUP(G568,'AFM-Artikel'!$A$1:$D$4762,4,FALSE))</f>
        <v>-</v>
      </c>
      <c r="C568" s="71"/>
      <c r="D568" s="54"/>
      <c r="E568" s="53"/>
      <c r="F568" s="54">
        <v>8</v>
      </c>
      <c r="G568" s="113">
        <v>1</v>
      </c>
      <c r="H568" s="54"/>
      <c r="I568" s="104">
        <f>IF($G568="","",VLOOKUP($G568,'AFM-Artikel'!$A$1:$D$4762,3))</f>
        <v>0</v>
      </c>
      <c r="J568" s="106"/>
    </row>
    <row r="569" spans="1:10" x14ac:dyDescent="0.2">
      <c r="A569" s="70"/>
      <c r="B569" s="54" t="str">
        <f>IF(ISNA(VLOOKUP(G569,'AFM-Artikel'!$A$1:$D$4762,4,FALSE)),"-",VLOOKUP(G569,'AFM-Artikel'!$A$1:$D$4762,4,FALSE))</f>
        <v>-</v>
      </c>
      <c r="C569" s="71"/>
      <c r="D569" s="54"/>
      <c r="E569" s="53"/>
      <c r="F569" s="54">
        <v>9</v>
      </c>
      <c r="G569" s="113">
        <v>1</v>
      </c>
      <c r="H569" s="54"/>
      <c r="I569" s="104">
        <f>IF($G569="","",VLOOKUP($G569,'AFM-Artikel'!$A$1:$D$4762,3))</f>
        <v>0</v>
      </c>
      <c r="J569" s="106"/>
    </row>
    <row r="570" spans="1:10" x14ac:dyDescent="0.2">
      <c r="A570" s="75"/>
      <c r="B570" s="54" t="str">
        <f>IF(ISNA(VLOOKUP(G570,'AFM-Artikel'!$A$1:$D$4762,4,FALSE)),"-",VLOOKUP(G570,'AFM-Artikel'!$A$1:$D$4762,4,FALSE))</f>
        <v>-</v>
      </c>
      <c r="C570" s="76"/>
      <c r="D570" s="77"/>
      <c r="E570" s="82"/>
      <c r="F570" s="77">
        <v>10</v>
      </c>
      <c r="G570" s="113">
        <v>1</v>
      </c>
      <c r="H570" s="77"/>
      <c r="I570" s="117">
        <f>IF($G570="","",VLOOKUP($G570,'AFM-Artikel'!$A$1:$D$4762,3))</f>
        <v>0</v>
      </c>
      <c r="J570" s="118"/>
    </row>
    <row r="571" spans="1:10" x14ac:dyDescent="0.2">
      <c r="A571" s="83" t="s">
        <v>1888</v>
      </c>
      <c r="B571" s="84" t="str">
        <f>IF($G571="","",VLOOKUP($G571,'AFM-Artikel'!$A$1:$D$4762,2))</f>
        <v>zusätzliche Kabellänge Cat.6</v>
      </c>
      <c r="C571" s="84"/>
      <c r="D571" s="84"/>
      <c r="E571" s="85"/>
      <c r="F571" s="84"/>
      <c r="G571" s="114">
        <v>5310</v>
      </c>
      <c r="H571" s="84"/>
      <c r="I571" s="119">
        <f>IF($G571="","",VLOOKUP($G571,'AFM-Artikel'!$A$1:$D$4762,3))</f>
        <v>1.99</v>
      </c>
      <c r="J571" s="120"/>
    </row>
    <row r="572" spans="1:10" x14ac:dyDescent="0.2">
      <c r="A572" s="83" t="s">
        <v>1889</v>
      </c>
      <c r="B572" s="84" t="str">
        <f>IF($G572="","",VLOOKUP($G572,'AFM-Artikel'!$A$1:$D$4762,2))</f>
        <v>Nicht verfügbar!</v>
      </c>
      <c r="C572" s="84"/>
      <c r="D572" s="84"/>
      <c r="E572" s="85"/>
      <c r="F572" s="84"/>
      <c r="G572" s="114">
        <v>0</v>
      </c>
      <c r="H572" s="84"/>
      <c r="I572" s="119">
        <f>IF($G572="","",VLOOKUP($G572,'AFM-Artikel'!$A$1:$D$4762,3))</f>
        <v>0</v>
      </c>
      <c r="J572" s="120"/>
    </row>
    <row r="573" spans="1:10" ht="13.5" thickBot="1" x14ac:dyDescent="0.25">
      <c r="A573" s="141" t="s">
        <v>1890</v>
      </c>
      <c r="B573" s="78" t="str">
        <f>IF($G573="","",VLOOKUP($G573,'AFM-Artikel'!$A$1:$D$4762,2))</f>
        <v>Nicht verfügbar!</v>
      </c>
      <c r="C573" s="78"/>
      <c r="D573" s="78"/>
      <c r="E573" s="86"/>
      <c r="F573" s="78"/>
      <c r="G573" s="115">
        <v>0</v>
      </c>
      <c r="H573" s="78"/>
      <c r="I573" s="105">
        <f>IF($G573="","",VLOOKUP($G573,'AFM-Artikel'!$A$1:$D$4762,3))</f>
        <v>0</v>
      </c>
      <c r="J573" s="107"/>
    </row>
    <row r="579" spans="1:10" ht="13.5" thickBot="1" x14ac:dyDescent="0.25">
      <c r="B579" t="s">
        <v>1905</v>
      </c>
    </row>
    <row r="580" spans="1:10" ht="15" x14ac:dyDescent="0.2">
      <c r="A580" s="62" t="s">
        <v>2664</v>
      </c>
      <c r="B580" s="63" t="s">
        <v>262</v>
      </c>
      <c r="C580" s="64" t="s">
        <v>1658</v>
      </c>
      <c r="D580" s="64" t="s">
        <v>1893</v>
      </c>
      <c r="E580" s="80"/>
      <c r="F580" s="66">
        <f>IF(Konfigurator!P$52=B581,1,IF(Konfigurator!P$52=B582,2,IF(Konfigurator!P$52=B583,3,IF(Konfigurator!P$52=B584,4,IF(Konfigurator!P$52=B585,5,IF(Konfigurator!P$52=B586,6,IF(Konfigurator!P$52=B587,7,IF(Konfigurator!P$52=B588,8,))))))))+IF(Konfigurator!P$52=B589,9)+IF(Konfigurator!P$52=B590,10)+IF(Konfigurator!P$52=E580,0)</f>
        <v>0</v>
      </c>
      <c r="G580" s="112" t="s">
        <v>1469</v>
      </c>
      <c r="H580" s="81" t="s">
        <v>1461</v>
      </c>
      <c r="I580" s="81" t="s">
        <v>498</v>
      </c>
      <c r="J580" s="68" t="s">
        <v>1673</v>
      </c>
    </row>
    <row r="581" spans="1:10" x14ac:dyDescent="0.2">
      <c r="A581" s="70"/>
      <c r="B581" s="54" t="str">
        <f>IF(ISNA(VLOOKUP(G581,'AFM-Artikel'!$A$1:$D$4762,4,FALSE)),"-",VLOOKUP(G581,'AFM-Artikel'!$A$1:$D$4762,4,FALSE))</f>
        <v>Neutrik, Cat.6-Ku. 30cm</v>
      </c>
      <c r="C581" s="54"/>
      <c r="D581" s="54"/>
      <c r="E581" s="53"/>
      <c r="F581" s="54">
        <v>1</v>
      </c>
      <c r="G581" s="113">
        <v>5813</v>
      </c>
      <c r="H581" s="54">
        <v>8</v>
      </c>
      <c r="I581" s="104">
        <f>IF($G581="","",VLOOKUP($G581,'AFM-Artikel'!$A$1:$D$4762,3))</f>
        <v>53.7</v>
      </c>
      <c r="J581" s="106" t="s">
        <v>1675</v>
      </c>
    </row>
    <row r="582" spans="1:10" x14ac:dyDescent="0.2">
      <c r="A582" s="70"/>
      <c r="B582" s="54" t="str">
        <f>IF(ISNA(VLOOKUP(G582,'AFM-Artikel'!$A$1:$D$4762,4,FALSE)),"-",VLOOKUP(G582,'AFM-Artikel'!$A$1:$D$4762,4,FALSE))</f>
        <v>-</v>
      </c>
      <c r="C582" s="71"/>
      <c r="D582" s="54"/>
      <c r="E582" s="53"/>
      <c r="F582" s="54">
        <v>2</v>
      </c>
      <c r="G582" s="113">
        <v>1</v>
      </c>
      <c r="H582" s="54"/>
      <c r="I582" s="104">
        <f>IF($G582="","",VLOOKUP($G582,'AFM-Artikel'!$A$1:$D$4762,3))</f>
        <v>0</v>
      </c>
      <c r="J582" s="106"/>
    </row>
    <row r="583" spans="1:10" x14ac:dyDescent="0.2">
      <c r="A583" s="70"/>
      <c r="B583" s="54" t="str">
        <f>IF(ISNA(VLOOKUP(G583,'AFM-Artikel'!$A$1:$D$4762,4,FALSE)),"-",VLOOKUP(G583,'AFM-Artikel'!$A$1:$D$4762,4,FALSE))</f>
        <v>-</v>
      </c>
      <c r="C583" s="71"/>
      <c r="D583" s="54"/>
      <c r="E583" s="53"/>
      <c r="F583" s="54">
        <v>3</v>
      </c>
      <c r="G583" s="113">
        <v>1</v>
      </c>
      <c r="H583" s="54"/>
      <c r="I583" s="104">
        <f>IF($G583="","",VLOOKUP($G583,'AFM-Artikel'!$A$1:$D$4762,3))</f>
        <v>0</v>
      </c>
      <c r="J583" s="106"/>
    </row>
    <row r="584" spans="1:10" x14ac:dyDescent="0.2">
      <c r="A584" s="70"/>
      <c r="B584" s="54" t="str">
        <f>IF(ISNA(VLOOKUP(G584,'AFM-Artikel'!$A$1:$D$4762,4,FALSE)),"-",VLOOKUP(G584,'AFM-Artikel'!$A$1:$D$4762,4,FALSE))</f>
        <v>-</v>
      </c>
      <c r="C584" s="71"/>
      <c r="D584" s="54"/>
      <c r="E584" s="53"/>
      <c r="F584" s="54">
        <v>4</v>
      </c>
      <c r="G584" s="113">
        <v>1</v>
      </c>
      <c r="H584" s="54"/>
      <c r="I584" s="104">
        <f>IF($G584="","",VLOOKUP($G584,'AFM-Artikel'!$A$1:$D$4762,3))</f>
        <v>0</v>
      </c>
      <c r="J584" s="106"/>
    </row>
    <row r="585" spans="1:10" x14ac:dyDescent="0.2">
      <c r="A585" s="70"/>
      <c r="B585" s="54" t="str">
        <f>IF(ISNA(VLOOKUP(G585,'AFM-Artikel'!$A$1:$D$4762,4,FALSE)),"-",VLOOKUP(G585,'AFM-Artikel'!$A$1:$D$4762,4,FALSE))</f>
        <v>-</v>
      </c>
      <c r="C585" s="71"/>
      <c r="D585" s="54"/>
      <c r="E585" s="53"/>
      <c r="F585" s="54">
        <v>5</v>
      </c>
      <c r="G585" s="113">
        <v>1</v>
      </c>
      <c r="H585" s="54"/>
      <c r="I585" s="104">
        <f>IF($G585="","",VLOOKUP($G585,'AFM-Artikel'!$A$1:$D$4762,3))</f>
        <v>0</v>
      </c>
      <c r="J585" s="106"/>
    </row>
    <row r="586" spans="1:10" x14ac:dyDescent="0.2">
      <c r="A586" s="70"/>
      <c r="B586" s="54" t="str">
        <f>IF(ISNA(VLOOKUP(G586,'AFM-Artikel'!$A$1:$D$4762,4,FALSE)),"-",VLOOKUP(G586,'AFM-Artikel'!$A$1:$D$4762,4,FALSE))</f>
        <v>-</v>
      </c>
      <c r="C586" s="71"/>
      <c r="D586" s="54"/>
      <c r="E586" s="53"/>
      <c r="F586" s="72">
        <v>6</v>
      </c>
      <c r="G586" s="113">
        <v>1</v>
      </c>
      <c r="H586" s="54"/>
      <c r="I586" s="104">
        <f>IF($G586="","",VLOOKUP($G586,'AFM-Artikel'!$A$1:$D$4762,3))</f>
        <v>0</v>
      </c>
      <c r="J586" s="106"/>
    </row>
    <row r="587" spans="1:10" x14ac:dyDescent="0.2">
      <c r="A587" s="70"/>
      <c r="B587" s="54" t="str">
        <f>IF(ISNA(VLOOKUP(G587,'AFM-Artikel'!$A$1:$D$4762,4,FALSE)),"-",VLOOKUP(G587,'AFM-Artikel'!$A$1:$D$4762,4,FALSE))</f>
        <v>-</v>
      </c>
      <c r="C587" s="71"/>
      <c r="D587" s="54"/>
      <c r="E587" s="53"/>
      <c r="F587" s="54">
        <v>7</v>
      </c>
      <c r="G587" s="113">
        <v>1</v>
      </c>
      <c r="H587" s="54"/>
      <c r="I587" s="104">
        <f>IF($G587="","",VLOOKUP($G587,'AFM-Artikel'!$A$1:$D$4762,3))</f>
        <v>0</v>
      </c>
      <c r="J587" s="106"/>
    </row>
    <row r="588" spans="1:10" x14ac:dyDescent="0.2">
      <c r="A588" s="70"/>
      <c r="B588" s="54" t="str">
        <f>IF(ISNA(VLOOKUP(G588,'AFM-Artikel'!$A$1:$D$4762,4,FALSE)),"-",VLOOKUP(G588,'AFM-Artikel'!$A$1:$D$4762,4,FALSE))</f>
        <v>-</v>
      </c>
      <c r="C588" s="71"/>
      <c r="D588" s="54"/>
      <c r="E588" s="53"/>
      <c r="F588" s="54">
        <v>8</v>
      </c>
      <c r="G588" s="113">
        <v>1</v>
      </c>
      <c r="H588" s="54"/>
      <c r="I588" s="104">
        <f>IF($G588="","",VLOOKUP($G588,'AFM-Artikel'!$A$1:$D$4762,3))</f>
        <v>0</v>
      </c>
      <c r="J588" s="106"/>
    </row>
    <row r="589" spans="1:10" x14ac:dyDescent="0.2">
      <c r="A589" s="70"/>
      <c r="B589" s="54" t="str">
        <f>IF(ISNA(VLOOKUP(G589,'AFM-Artikel'!$A$1:$D$4762,4,FALSE)),"-",VLOOKUP(G589,'AFM-Artikel'!$A$1:$D$4762,4,FALSE))</f>
        <v>-</v>
      </c>
      <c r="C589" s="71"/>
      <c r="D589" s="54"/>
      <c r="E589" s="53"/>
      <c r="F589" s="54">
        <v>9</v>
      </c>
      <c r="G589" s="113">
        <v>1</v>
      </c>
      <c r="H589" s="54"/>
      <c r="I589" s="104">
        <f>IF($G589="","",VLOOKUP($G589,'AFM-Artikel'!$A$1:$D$4762,3))</f>
        <v>0</v>
      </c>
      <c r="J589" s="106"/>
    </row>
    <row r="590" spans="1:10" x14ac:dyDescent="0.2">
      <c r="A590" s="75"/>
      <c r="B590" s="54" t="str">
        <f>IF(ISNA(VLOOKUP(G590,'AFM-Artikel'!$A$1:$D$4762,4,FALSE)),"-",VLOOKUP(G590,'AFM-Artikel'!$A$1:$D$4762,4,FALSE))</f>
        <v>-</v>
      </c>
      <c r="C590" s="76"/>
      <c r="D590" s="77"/>
      <c r="E590" s="82"/>
      <c r="F590" s="77">
        <v>10</v>
      </c>
      <c r="G590" s="113">
        <v>1</v>
      </c>
      <c r="H590" s="77"/>
      <c r="I590" s="117">
        <f>IF($G590="","",VLOOKUP($G590,'AFM-Artikel'!$A$1:$D$4762,3))</f>
        <v>0</v>
      </c>
      <c r="J590" s="118"/>
    </row>
    <row r="591" spans="1:10" x14ac:dyDescent="0.2">
      <c r="A591" s="83" t="s">
        <v>1888</v>
      </c>
      <c r="B591" s="84" t="str">
        <f>IF($G591="","",VLOOKUP($G591,'AFM-Artikel'!$A$1:$D$4762,2))</f>
        <v>zusätzliche Kabellänge Cat.6</v>
      </c>
      <c r="C591" s="84"/>
      <c r="D591" s="84"/>
      <c r="E591" s="85"/>
      <c r="F591" s="84"/>
      <c r="G591" s="114">
        <v>5310</v>
      </c>
      <c r="H591" s="84"/>
      <c r="I591" s="119">
        <f>IF($G591="","",VLOOKUP($G591,'AFM-Artikel'!$A$1:$D$4762,3))</f>
        <v>1.99</v>
      </c>
      <c r="J591" s="120"/>
    </row>
    <row r="592" spans="1:10" x14ac:dyDescent="0.2">
      <c r="A592" s="83" t="s">
        <v>1889</v>
      </c>
      <c r="B592" s="84" t="str">
        <f>IF($G592="","",VLOOKUP($G592,'AFM-Artikel'!$A$1:$D$4762,2))</f>
        <v>Nicht verfügbar!</v>
      </c>
      <c r="C592" s="84"/>
      <c r="D592" s="84"/>
      <c r="E592" s="85"/>
      <c r="F592" s="84"/>
      <c r="G592" s="114">
        <v>0</v>
      </c>
      <c r="H592" s="84"/>
      <c r="I592" s="119">
        <f>IF($G592="","",VLOOKUP($G592,'AFM-Artikel'!$A$1:$D$4762,3))</f>
        <v>0</v>
      </c>
      <c r="J592" s="120"/>
    </row>
    <row r="593" spans="1:10" ht="13.5" thickBot="1" x14ac:dyDescent="0.25">
      <c r="A593" s="141" t="s">
        <v>1890</v>
      </c>
      <c r="B593" s="78" t="str">
        <f>IF($G593="","",VLOOKUP($G593,'AFM-Artikel'!$A$1:$D$4762,2))</f>
        <v>Nicht verfügbar!</v>
      </c>
      <c r="C593" s="78"/>
      <c r="D593" s="78"/>
      <c r="E593" s="86"/>
      <c r="F593" s="78"/>
      <c r="G593" s="115">
        <v>0</v>
      </c>
      <c r="H593" s="78"/>
      <c r="I593" s="105">
        <f>IF($G593="","",VLOOKUP($G593,'AFM-Artikel'!$A$1:$D$4762,3))</f>
        <v>0</v>
      </c>
      <c r="J593" s="107"/>
    </row>
    <row r="599" spans="1:10" ht="13.5" thickBot="1" x14ac:dyDescent="0.25">
      <c r="B599" t="s">
        <v>1904</v>
      </c>
    </row>
    <row r="600" spans="1:10" ht="15" x14ac:dyDescent="0.2">
      <c r="A600" s="62" t="s">
        <v>2667</v>
      </c>
      <c r="B600" s="63" t="s">
        <v>262</v>
      </c>
      <c r="C600" s="64" t="s">
        <v>1658</v>
      </c>
      <c r="D600" s="64" t="s">
        <v>1893</v>
      </c>
      <c r="E600" s="80"/>
      <c r="F600" s="66">
        <f>IF(Konfigurator!R$52=B601,1,IF(Konfigurator!R$52=B602,2,IF(Konfigurator!R$52=B603,3,IF(Konfigurator!R$52=B604,4,IF(Konfigurator!R$52=B605,5,IF(Konfigurator!R$52=B606,6,IF(Konfigurator!R$52=B607,7,IF(Konfigurator!R$52=B608,8,))))))))+IF(Konfigurator!R$52=B609,9)+IF(Konfigurator!R$52=B610,10)+IF(Konfigurator!R$52=E600,0)</f>
        <v>0</v>
      </c>
      <c r="G600" s="112" t="s">
        <v>1469</v>
      </c>
      <c r="H600" s="81" t="s">
        <v>1461</v>
      </c>
      <c r="I600" s="81" t="s">
        <v>498</v>
      </c>
      <c r="J600" s="68" t="s">
        <v>1673</v>
      </c>
    </row>
    <row r="601" spans="1:10" x14ac:dyDescent="0.2">
      <c r="A601" s="70"/>
      <c r="B601" s="54" t="str">
        <f>IF(ISNA(VLOOKUP(G601,'AFM-Artikel'!$A$1:$D$4762,4,FALSE)),"-",VLOOKUP(G601,'AFM-Artikel'!$A$1:$D$4762,4,FALSE))</f>
        <v>Neutrik, Cat.6A, steckbar</v>
      </c>
      <c r="C601" s="54"/>
      <c r="D601" s="54"/>
      <c r="E601" s="53"/>
      <c r="F601" s="54">
        <v>1</v>
      </c>
      <c r="G601" s="113">
        <v>5824</v>
      </c>
      <c r="H601" s="54">
        <v>8</v>
      </c>
      <c r="I601" s="104">
        <f>IF($G601="","",VLOOKUP($G601,'AFM-Artikel'!$A$1:$D$4762,3))</f>
        <v>35.92</v>
      </c>
      <c r="J601" s="106" t="s">
        <v>1674</v>
      </c>
    </row>
    <row r="602" spans="1:10" x14ac:dyDescent="0.2">
      <c r="A602" s="70"/>
      <c r="B602" s="54" t="str">
        <f>IF(ISNA(VLOOKUP(G602,'AFM-Artikel'!$A$1:$D$4762,4,FALSE)),"-",VLOOKUP(G602,'AFM-Artikel'!$A$1:$D$4762,4,FALSE))</f>
        <v>Neutrik, Cat.6A, Ku. 30cm</v>
      </c>
      <c r="C602" s="71"/>
      <c r="D602" s="54"/>
      <c r="E602" s="53"/>
      <c r="F602" s="54">
        <v>2</v>
      </c>
      <c r="G602" s="113">
        <v>5825</v>
      </c>
      <c r="H602" s="54">
        <v>8</v>
      </c>
      <c r="I602" s="104">
        <f>IF($G602="","",VLOOKUP($G602,'AFM-Artikel'!$A$1:$D$4762,3))</f>
        <v>66.69</v>
      </c>
      <c r="J602" s="106" t="s">
        <v>1675</v>
      </c>
    </row>
    <row r="603" spans="1:10" x14ac:dyDescent="0.2">
      <c r="A603" s="70"/>
      <c r="B603" s="54" t="str">
        <f>IF(ISNA(VLOOKUP(G603,'AFM-Artikel'!$A$1:$D$4762,4,FALSE)),"-",VLOOKUP(G603,'AFM-Artikel'!$A$1:$D$4762,4,FALSE))</f>
        <v>-</v>
      </c>
      <c r="C603" s="71"/>
      <c r="D603" s="54"/>
      <c r="E603" s="53"/>
      <c r="F603" s="54">
        <v>3</v>
      </c>
      <c r="G603" s="113">
        <v>1</v>
      </c>
      <c r="H603" s="54"/>
      <c r="I603" s="104">
        <f>IF($G603="","",VLOOKUP($G603,'AFM-Artikel'!$A$1:$D$4762,3))</f>
        <v>0</v>
      </c>
      <c r="J603" s="106"/>
    </row>
    <row r="604" spans="1:10" x14ac:dyDescent="0.2">
      <c r="A604" s="70"/>
      <c r="B604" s="54" t="str">
        <f>IF(ISNA(VLOOKUP(G604,'AFM-Artikel'!$A$1:$D$4762,4,FALSE)),"-",VLOOKUP(G604,'AFM-Artikel'!$A$1:$D$4762,4,FALSE))</f>
        <v>-</v>
      </c>
      <c r="C604" s="71"/>
      <c r="D604" s="54"/>
      <c r="E604" s="53"/>
      <c r="F604" s="54">
        <v>4</v>
      </c>
      <c r="G604" s="113">
        <v>1</v>
      </c>
      <c r="H604" s="54"/>
      <c r="I604" s="104">
        <f>IF($G604="","",VLOOKUP($G604,'AFM-Artikel'!$A$1:$D$4762,3))</f>
        <v>0</v>
      </c>
      <c r="J604" s="106"/>
    </row>
    <row r="605" spans="1:10" x14ac:dyDescent="0.2">
      <c r="A605" s="70"/>
      <c r="B605" s="54" t="str">
        <f>IF(ISNA(VLOOKUP(G605,'AFM-Artikel'!$A$1:$D$4762,4,FALSE)),"-",VLOOKUP(G605,'AFM-Artikel'!$A$1:$D$4762,4,FALSE))</f>
        <v>-</v>
      </c>
      <c r="C605" s="71"/>
      <c r="D605" s="54"/>
      <c r="E605" s="53"/>
      <c r="F605" s="54">
        <v>5</v>
      </c>
      <c r="G605" s="113">
        <v>1</v>
      </c>
      <c r="H605" s="54"/>
      <c r="I605" s="104">
        <f>IF($G605="","",VLOOKUP($G605,'AFM-Artikel'!$A$1:$D$4762,3))</f>
        <v>0</v>
      </c>
      <c r="J605" s="106"/>
    </row>
    <row r="606" spans="1:10" x14ac:dyDescent="0.2">
      <c r="A606" s="70"/>
      <c r="B606" s="54" t="str">
        <f>IF(ISNA(VLOOKUP(G606,'AFM-Artikel'!$A$1:$D$4762,4,FALSE)),"-",VLOOKUP(G606,'AFM-Artikel'!$A$1:$D$4762,4,FALSE))</f>
        <v>-</v>
      </c>
      <c r="C606" s="71"/>
      <c r="D606" s="54"/>
      <c r="E606" s="53"/>
      <c r="F606" s="72">
        <v>6</v>
      </c>
      <c r="G606" s="113">
        <v>1</v>
      </c>
      <c r="H606" s="54"/>
      <c r="I606" s="104">
        <f>IF($G606="","",VLOOKUP($G606,'AFM-Artikel'!$A$1:$D$4762,3))</f>
        <v>0</v>
      </c>
      <c r="J606" s="106"/>
    </row>
    <row r="607" spans="1:10" x14ac:dyDescent="0.2">
      <c r="A607" s="70"/>
      <c r="B607" s="54" t="str">
        <f>IF(ISNA(VLOOKUP(G607,'AFM-Artikel'!$A$1:$D$4762,4,FALSE)),"-",VLOOKUP(G607,'AFM-Artikel'!$A$1:$D$4762,4,FALSE))</f>
        <v>-</v>
      </c>
      <c r="C607" s="71"/>
      <c r="D607" s="54"/>
      <c r="E607" s="53"/>
      <c r="F607" s="54">
        <v>7</v>
      </c>
      <c r="G607" s="113">
        <v>1</v>
      </c>
      <c r="H607" s="54"/>
      <c r="I607" s="104">
        <f>IF($G607="","",VLOOKUP($G607,'AFM-Artikel'!$A$1:$D$4762,3))</f>
        <v>0</v>
      </c>
      <c r="J607" s="106"/>
    </row>
    <row r="608" spans="1:10" x14ac:dyDescent="0.2">
      <c r="A608" s="70"/>
      <c r="B608" s="54" t="str">
        <f>IF(ISNA(VLOOKUP(G608,'AFM-Artikel'!$A$1:$D$4762,4,FALSE)),"-",VLOOKUP(G608,'AFM-Artikel'!$A$1:$D$4762,4,FALSE))</f>
        <v>-</v>
      </c>
      <c r="C608" s="71"/>
      <c r="D608" s="54"/>
      <c r="E608" s="53"/>
      <c r="F608" s="54">
        <v>8</v>
      </c>
      <c r="G608" s="113">
        <v>1</v>
      </c>
      <c r="H608" s="54"/>
      <c r="I608" s="104">
        <f>IF($G608="","",VLOOKUP($G608,'AFM-Artikel'!$A$1:$D$4762,3))</f>
        <v>0</v>
      </c>
      <c r="J608" s="106"/>
    </row>
    <row r="609" spans="1:10" x14ac:dyDescent="0.2">
      <c r="A609" s="70"/>
      <c r="B609" s="54" t="str">
        <f>IF(ISNA(VLOOKUP(G609,'AFM-Artikel'!$A$1:$D$4762,4,FALSE)),"-",VLOOKUP(G609,'AFM-Artikel'!$A$1:$D$4762,4,FALSE))</f>
        <v>-</v>
      </c>
      <c r="C609" s="71"/>
      <c r="D609" s="54"/>
      <c r="E609" s="53"/>
      <c r="F609" s="54">
        <v>9</v>
      </c>
      <c r="G609" s="113">
        <v>1</v>
      </c>
      <c r="H609" s="54"/>
      <c r="I609" s="104">
        <f>IF($G609="","",VLOOKUP($G609,'AFM-Artikel'!$A$1:$D$4762,3))</f>
        <v>0</v>
      </c>
      <c r="J609" s="106"/>
    </row>
    <row r="610" spans="1:10" x14ac:dyDescent="0.2">
      <c r="A610" s="75"/>
      <c r="B610" s="54" t="str">
        <f>IF(ISNA(VLOOKUP(G610,'AFM-Artikel'!$A$1:$D$4762,4,FALSE)),"-",VLOOKUP(G610,'AFM-Artikel'!$A$1:$D$4762,4,FALSE))</f>
        <v>-</v>
      </c>
      <c r="C610" s="76"/>
      <c r="D610" s="77"/>
      <c r="E610" s="82"/>
      <c r="F610" s="77">
        <v>10</v>
      </c>
      <c r="G610" s="113">
        <v>1</v>
      </c>
      <c r="H610" s="77"/>
      <c r="I610" s="117">
        <f>IF($G610="","",VLOOKUP($G610,'AFM-Artikel'!$A$1:$D$4762,3))</f>
        <v>0</v>
      </c>
      <c r="J610" s="118"/>
    </row>
    <row r="611" spans="1:10" x14ac:dyDescent="0.2">
      <c r="A611" s="83" t="s">
        <v>1888</v>
      </c>
      <c r="B611" s="84" t="str">
        <f>IF($G611="","",VLOOKUP($G611,'AFM-Artikel'!$A$1:$D$4762,2))</f>
        <v>zusätzliche Kabellänge Cat.6</v>
      </c>
      <c r="C611" s="84"/>
      <c r="D611" s="84"/>
      <c r="E611" s="85"/>
      <c r="F611" s="84"/>
      <c r="G611" s="114">
        <v>5310</v>
      </c>
      <c r="H611" s="84"/>
      <c r="I611" s="119">
        <f>IF($G611="","",VLOOKUP($G611,'AFM-Artikel'!$A$1:$D$4762,3))</f>
        <v>1.99</v>
      </c>
      <c r="J611" s="120"/>
    </row>
    <row r="612" spans="1:10" x14ac:dyDescent="0.2">
      <c r="A612" s="83" t="s">
        <v>1889</v>
      </c>
      <c r="B612" s="84" t="str">
        <f>IF($G612="","",VLOOKUP($G612,'AFM-Artikel'!$A$1:$D$4762,2))</f>
        <v>Nicht verfügbar!</v>
      </c>
      <c r="C612" s="84"/>
      <c r="D612" s="84"/>
      <c r="E612" s="85"/>
      <c r="F612" s="84"/>
      <c r="G612" s="114">
        <v>0</v>
      </c>
      <c r="H612" s="84"/>
      <c r="I612" s="119">
        <f>IF($G612="","",VLOOKUP($G612,'AFM-Artikel'!$A$1:$D$4762,3))</f>
        <v>0</v>
      </c>
      <c r="J612" s="120"/>
    </row>
    <row r="613" spans="1:10" ht="13.5" thickBot="1" x14ac:dyDescent="0.25">
      <c r="A613" s="141" t="s">
        <v>1890</v>
      </c>
      <c r="B613" s="78" t="str">
        <f>IF($G613="","",VLOOKUP($G613,'AFM-Artikel'!$A$1:$D$4762,2))</f>
        <v>Nicht verfügbar!</v>
      </c>
      <c r="C613" s="78"/>
      <c r="D613" s="78"/>
      <c r="E613" s="86"/>
      <c r="F613" s="78"/>
      <c r="G613" s="115">
        <v>0</v>
      </c>
      <c r="H613" s="78"/>
      <c r="I613" s="105">
        <f>IF($G613="","",VLOOKUP($G613,'AFM-Artikel'!$A$1:$D$4762,3))</f>
        <v>0</v>
      </c>
      <c r="J613" s="107"/>
    </row>
    <row r="619" spans="1:10" ht="13.5" thickBot="1" x14ac:dyDescent="0.25">
      <c r="B619" t="s">
        <v>1909</v>
      </c>
    </row>
    <row r="620" spans="1:10" ht="15" x14ac:dyDescent="0.2">
      <c r="A620" s="62" t="s">
        <v>620</v>
      </c>
      <c r="B620" s="63" t="s">
        <v>262</v>
      </c>
      <c r="C620" s="64" t="s">
        <v>1658</v>
      </c>
      <c r="D620" s="64" t="s">
        <v>1893</v>
      </c>
      <c r="E620" s="80"/>
      <c r="F620" s="66">
        <f>IF(Konfigurator!T$52=B621,1,IF(Konfigurator!T$52=B622,2,IF(Konfigurator!T$52=B623,3,IF(Konfigurator!T$52=B624,4,IF(Konfigurator!T$52=B625,5,IF(Konfigurator!T$52=B626,6,IF(Konfigurator!T$52=B627,7,IF(Konfigurator!T$52=B628,8,))))))))+IF(Konfigurator!T$52=B629,9)+IF(Konfigurator!T$52=B630,10)+IF(Konfigurator!T$52=E620,0)</f>
        <v>0</v>
      </c>
      <c r="G620" s="112" t="s">
        <v>1469</v>
      </c>
      <c r="H620" s="81" t="s">
        <v>1461</v>
      </c>
      <c r="I620" s="81" t="s">
        <v>498</v>
      </c>
      <c r="J620" s="68" t="s">
        <v>1673</v>
      </c>
    </row>
    <row r="621" spans="1:10" x14ac:dyDescent="0.2">
      <c r="A621" s="70"/>
      <c r="B621" s="54" t="str">
        <f>IF(ISNA(VLOOKUP(G621,'AFM-Artikel'!$A$1:$D$4762,4,FALSE)),"-",VLOOKUP(G621,'AFM-Artikel'!$A$1:$D$4762,4,FALSE))</f>
        <v>lötbar</v>
      </c>
      <c r="C621" s="54"/>
      <c r="D621" s="54"/>
      <c r="E621" s="53"/>
      <c r="F621" s="54">
        <v>1</v>
      </c>
      <c r="G621" s="113">
        <v>5688</v>
      </c>
      <c r="H621" s="54">
        <v>8</v>
      </c>
      <c r="I621" s="104">
        <f>IF($G621="","",VLOOKUP($G621,'AFM-Artikel'!$A$1:$D$4762,3))</f>
        <v>12.31</v>
      </c>
      <c r="J621" s="106" t="s">
        <v>1674</v>
      </c>
    </row>
    <row r="622" spans="1:10" x14ac:dyDescent="0.2">
      <c r="A622" s="70"/>
      <c r="B622" s="54" t="str">
        <f>IF(ISNA(VLOOKUP(G622,'AFM-Artikel'!$A$1:$D$4762,4,FALSE)),"-",VLOOKUP(G622,'AFM-Artikel'!$A$1:$D$4762,4,FALSE))</f>
        <v>4pol-Lüsterkl. 30cm</v>
      </c>
      <c r="C622" s="71"/>
      <c r="D622" s="54"/>
      <c r="E622" s="53"/>
      <c r="F622" s="54">
        <v>2</v>
      </c>
      <c r="G622" s="113">
        <v>5689</v>
      </c>
      <c r="H622" s="54">
        <v>8</v>
      </c>
      <c r="I622" s="104">
        <f>IF($G622="","",VLOOKUP($G622,'AFM-Artikel'!$A$1:$D$4762,3))</f>
        <v>23.23</v>
      </c>
      <c r="J622" s="106" t="s">
        <v>1675</v>
      </c>
    </row>
    <row r="623" spans="1:10" x14ac:dyDescent="0.2">
      <c r="A623" s="70"/>
      <c r="B623" s="54" t="str">
        <f>IF(ISNA(VLOOKUP(G623,'AFM-Artikel'!$A$1:$D$4762,4,FALSE)),"-",VLOOKUP(G623,'AFM-Artikel'!$A$1:$D$4762,4,FALSE))</f>
        <v>-</v>
      </c>
      <c r="C623" s="71"/>
      <c r="D623" s="54"/>
      <c r="E623" s="53"/>
      <c r="F623" s="54">
        <v>3</v>
      </c>
      <c r="G623" s="113">
        <v>1</v>
      </c>
      <c r="H623" s="54"/>
      <c r="I623" s="104">
        <f>IF($G623="","",VLOOKUP($G623,'AFM-Artikel'!$A$1:$D$4762,3))</f>
        <v>0</v>
      </c>
      <c r="J623" s="106"/>
    </row>
    <row r="624" spans="1:10" x14ac:dyDescent="0.2">
      <c r="A624" s="70"/>
      <c r="B624" s="54" t="str">
        <f>IF(ISNA(VLOOKUP(G624,'AFM-Artikel'!$A$1:$D$4762,4,FALSE)),"-",VLOOKUP(G624,'AFM-Artikel'!$A$1:$D$4762,4,FALSE))</f>
        <v>-</v>
      </c>
      <c r="C624" s="71"/>
      <c r="D624" s="54"/>
      <c r="E624" s="53"/>
      <c r="F624" s="54">
        <v>4</v>
      </c>
      <c r="G624" s="113">
        <v>1</v>
      </c>
      <c r="H624" s="54"/>
      <c r="I624" s="104">
        <f>IF($G624="","",VLOOKUP($G624,'AFM-Artikel'!$A$1:$D$4762,3))</f>
        <v>0</v>
      </c>
      <c r="J624" s="106"/>
    </row>
    <row r="625" spans="1:10" x14ac:dyDescent="0.2">
      <c r="A625" s="70"/>
      <c r="B625" s="54" t="str">
        <f>IF(ISNA(VLOOKUP(G625,'AFM-Artikel'!$A$1:$D$4762,4,FALSE)),"-",VLOOKUP(G625,'AFM-Artikel'!$A$1:$D$4762,4,FALSE))</f>
        <v>-</v>
      </c>
      <c r="C625" s="71"/>
      <c r="D625" s="54"/>
      <c r="E625" s="53"/>
      <c r="F625" s="54">
        <v>5</v>
      </c>
      <c r="G625" s="113">
        <v>1</v>
      </c>
      <c r="H625" s="54"/>
      <c r="I625" s="104">
        <f>IF($G625="","",VLOOKUP($G625,'AFM-Artikel'!$A$1:$D$4762,3))</f>
        <v>0</v>
      </c>
      <c r="J625" s="106"/>
    </row>
    <row r="626" spans="1:10" x14ac:dyDescent="0.2">
      <c r="A626" s="70"/>
      <c r="B626" s="54" t="str">
        <f>IF(ISNA(VLOOKUP(G626,'AFM-Artikel'!$A$1:$D$4762,4,FALSE)),"-",VLOOKUP(G626,'AFM-Artikel'!$A$1:$D$4762,4,FALSE))</f>
        <v>-</v>
      </c>
      <c r="C626" s="71"/>
      <c r="D626" s="54"/>
      <c r="E626" s="53"/>
      <c r="F626" s="72">
        <v>6</v>
      </c>
      <c r="G626" s="113">
        <v>1</v>
      </c>
      <c r="H626" s="54"/>
      <c r="I626" s="104">
        <f>IF($G626="","",VLOOKUP($G626,'AFM-Artikel'!$A$1:$D$4762,3))</f>
        <v>0</v>
      </c>
      <c r="J626" s="106"/>
    </row>
    <row r="627" spans="1:10" x14ac:dyDescent="0.2">
      <c r="A627" s="70"/>
      <c r="B627" s="54" t="str">
        <f>IF(ISNA(VLOOKUP(G627,'AFM-Artikel'!$A$1:$D$4762,4,FALSE)),"-",VLOOKUP(G627,'AFM-Artikel'!$A$1:$D$4762,4,FALSE))</f>
        <v>-</v>
      </c>
      <c r="C627" s="71"/>
      <c r="D627" s="54"/>
      <c r="E627" s="53"/>
      <c r="F627" s="54">
        <v>7</v>
      </c>
      <c r="G627" s="113">
        <v>1</v>
      </c>
      <c r="H627" s="54"/>
      <c r="I627" s="104">
        <f>IF($G627="","",VLOOKUP($G627,'AFM-Artikel'!$A$1:$D$4762,3))</f>
        <v>0</v>
      </c>
      <c r="J627" s="106"/>
    </row>
    <row r="628" spans="1:10" x14ac:dyDescent="0.2">
      <c r="A628" s="70"/>
      <c r="B628" s="54" t="str">
        <f>IF(ISNA(VLOOKUP(G628,'AFM-Artikel'!$A$1:$D$4762,4,FALSE)),"-",VLOOKUP(G628,'AFM-Artikel'!$A$1:$D$4762,4,FALSE))</f>
        <v>-</v>
      </c>
      <c r="C628" s="71"/>
      <c r="D628" s="54"/>
      <c r="E628" s="53"/>
      <c r="F628" s="54">
        <v>8</v>
      </c>
      <c r="G628" s="113">
        <v>1</v>
      </c>
      <c r="H628" s="54"/>
      <c r="I628" s="104">
        <f>IF($G628="","",VLOOKUP($G628,'AFM-Artikel'!$A$1:$D$4762,3))</f>
        <v>0</v>
      </c>
      <c r="J628" s="106"/>
    </row>
    <row r="629" spans="1:10" x14ac:dyDescent="0.2">
      <c r="A629" s="70"/>
      <c r="B629" s="54" t="str">
        <f>IF(ISNA(VLOOKUP(G629,'AFM-Artikel'!$A$1:$D$4762,4,FALSE)),"-",VLOOKUP(G629,'AFM-Artikel'!$A$1:$D$4762,4,FALSE))</f>
        <v>-</v>
      </c>
      <c r="C629" s="71"/>
      <c r="D629" s="54"/>
      <c r="E629" s="53"/>
      <c r="F629" s="54">
        <v>9</v>
      </c>
      <c r="G629" s="113">
        <v>1</v>
      </c>
      <c r="H629" s="54"/>
      <c r="I629" s="104">
        <f>IF($G629="","",VLOOKUP($G629,'AFM-Artikel'!$A$1:$D$4762,3))</f>
        <v>0</v>
      </c>
      <c r="J629" s="106"/>
    </row>
    <row r="630" spans="1:10" x14ac:dyDescent="0.2">
      <c r="A630" s="75"/>
      <c r="B630" s="54" t="str">
        <f>IF(ISNA(VLOOKUP(G630,'AFM-Artikel'!$A$1:$D$4762,4,FALSE)),"-",VLOOKUP(G630,'AFM-Artikel'!$A$1:$D$4762,4,FALSE))</f>
        <v>-</v>
      </c>
      <c r="C630" s="76"/>
      <c r="D630" s="77"/>
      <c r="E630" s="82"/>
      <c r="F630" s="77">
        <v>10</v>
      </c>
      <c r="G630" s="113">
        <v>1</v>
      </c>
      <c r="H630" s="77"/>
      <c r="I630" s="117">
        <f>IF($G630="","",VLOOKUP($G630,'AFM-Artikel'!$A$1:$D$4762,3))</f>
        <v>0</v>
      </c>
      <c r="J630" s="118"/>
    </row>
    <row r="631" spans="1:10" x14ac:dyDescent="0.2">
      <c r="A631" s="83" t="s">
        <v>1888</v>
      </c>
      <c r="B631" s="84" t="str">
        <f>IF($G631="","",VLOOKUP($G631,'AFM-Artikel'!$A$1:$D$4762,2))</f>
        <v>zusätzliche Kabellänge Speakon 4x2,5mm²</v>
      </c>
      <c r="C631" s="84"/>
      <c r="D631" s="84"/>
      <c r="E631" s="85"/>
      <c r="F631" s="84"/>
      <c r="G631" s="114">
        <v>5309</v>
      </c>
      <c r="H631" s="84"/>
      <c r="I631" s="119">
        <v>5.78</v>
      </c>
      <c r="J631" s="120"/>
    </row>
    <row r="632" spans="1:10" x14ac:dyDescent="0.2">
      <c r="A632" s="83" t="s">
        <v>1889</v>
      </c>
      <c r="B632" s="84" t="str">
        <f>IF($G632="","",VLOOKUP($G632,'AFM-Artikel'!$A$1:$D$4762,2))</f>
        <v>Nicht verfügbar!</v>
      </c>
      <c r="C632" s="84"/>
      <c r="D632" s="84"/>
      <c r="E632" s="85"/>
      <c r="F632" s="84"/>
      <c r="G632" s="114">
        <v>0</v>
      </c>
      <c r="H632" s="84"/>
      <c r="I632" s="119">
        <f>IF($G632="","",VLOOKUP($G632,'AFM-Artikel'!$A$1:$D$4762,3))</f>
        <v>0</v>
      </c>
      <c r="J632" s="120"/>
    </row>
    <row r="633" spans="1:10" ht="13.5" thickBot="1" x14ac:dyDescent="0.25">
      <c r="A633" s="141" t="s">
        <v>1890</v>
      </c>
      <c r="B633" s="78" t="str">
        <f>IF($G633="","",VLOOKUP($G633,'AFM-Artikel'!$A$1:$D$4762,2))</f>
        <v>Nicht verfügbar!</v>
      </c>
      <c r="C633" s="78"/>
      <c r="D633" s="78"/>
      <c r="E633" s="86"/>
      <c r="F633" s="78"/>
      <c r="G633" s="115">
        <v>0</v>
      </c>
      <c r="H633" s="78"/>
      <c r="I633" s="105">
        <f>IF($G633="","",VLOOKUP($G633,'AFM-Artikel'!$A$1:$D$4762,3))</f>
        <v>0</v>
      </c>
      <c r="J633" s="107"/>
    </row>
    <row r="639" spans="1:10" ht="13.5" thickBot="1" x14ac:dyDescent="0.25">
      <c r="B639" t="s">
        <v>1910</v>
      </c>
    </row>
    <row r="640" spans="1:10" ht="15" x14ac:dyDescent="0.2">
      <c r="A640" s="62" t="s">
        <v>556</v>
      </c>
      <c r="B640" s="63" t="s">
        <v>262</v>
      </c>
      <c r="C640" s="64" t="s">
        <v>1658</v>
      </c>
      <c r="D640" s="64" t="s">
        <v>1893</v>
      </c>
      <c r="E640" s="80"/>
      <c r="F640" s="66">
        <f>IF(Konfigurator!V$52=B641,1,IF(Konfigurator!V$52=B642,2,IF(Konfigurator!V$52=B643,3,IF(Konfigurator!V$52=B644,4,IF(Konfigurator!V$52=B645,5,IF(Konfigurator!V$52=B646,6,IF(Konfigurator!V$52=B647,7,IF(Konfigurator!V$52=B648,8,))))))))+IF(Konfigurator!V$52=B649,9)+IF(Konfigurator!V$52=B650,10)+IF(Konfigurator!V$52=E640,0)</f>
        <v>0</v>
      </c>
      <c r="G640" s="112" t="s">
        <v>1469</v>
      </c>
      <c r="H640" s="81" t="s">
        <v>1461</v>
      </c>
      <c r="I640" s="81" t="s">
        <v>498</v>
      </c>
      <c r="J640" s="68" t="s">
        <v>1673</v>
      </c>
    </row>
    <row r="641" spans="1:10" x14ac:dyDescent="0.2">
      <c r="A641" s="70"/>
      <c r="B641" s="54" t="str">
        <f>IF(ISNA(VLOOKUP(G641,'AFM-Artikel'!$A$1:$D$4762,4,FALSE)),"-",VLOOKUP(G641,'AFM-Artikel'!$A$1:$D$4762,4,FALSE))</f>
        <v>lötbar</v>
      </c>
      <c r="C641" s="54"/>
      <c r="D641" s="54"/>
      <c r="E641" s="53"/>
      <c r="F641" s="54">
        <v>1</v>
      </c>
      <c r="G641" s="113">
        <v>5717</v>
      </c>
      <c r="H641" s="54">
        <v>8</v>
      </c>
      <c r="I641" s="104">
        <f>IF($G641="","",VLOOKUP($G641,'AFM-Artikel'!$A$1:$D$4762,3))</f>
        <v>15.5</v>
      </c>
      <c r="J641" s="106" t="s">
        <v>1675</v>
      </c>
    </row>
    <row r="642" spans="1:10" x14ac:dyDescent="0.2">
      <c r="A642" s="70"/>
      <c r="B642" s="54" t="str">
        <f>IF(ISNA(VLOOKUP(G642,'AFM-Artikel'!$A$1:$D$4762,4,FALSE)),"-",VLOOKUP(G642,'AFM-Artikel'!$A$1:$D$4762,4,FALSE))</f>
        <v>-</v>
      </c>
      <c r="C642" s="71"/>
      <c r="D642" s="54"/>
      <c r="E642" s="53"/>
      <c r="F642" s="54">
        <v>2</v>
      </c>
      <c r="G642" s="113">
        <v>1</v>
      </c>
      <c r="H642" s="54"/>
      <c r="I642" s="104">
        <f>IF($G642="","",VLOOKUP($G642,'AFM-Artikel'!$A$1:$D$4762,3))</f>
        <v>0</v>
      </c>
      <c r="J642" s="106"/>
    </row>
    <row r="643" spans="1:10" x14ac:dyDescent="0.2">
      <c r="A643" s="70"/>
      <c r="B643" s="54" t="str">
        <f>IF(ISNA(VLOOKUP(G643,'AFM-Artikel'!$A$1:$D$4762,4,FALSE)),"-",VLOOKUP(G643,'AFM-Artikel'!$A$1:$D$4762,4,FALSE))</f>
        <v>-</v>
      </c>
      <c r="C643" s="71"/>
      <c r="D643" s="54"/>
      <c r="E643" s="53"/>
      <c r="F643" s="54">
        <v>3</v>
      </c>
      <c r="G643" s="113">
        <v>1</v>
      </c>
      <c r="H643" s="54"/>
      <c r="I643" s="104">
        <f>IF($G643="","",VLOOKUP($G643,'AFM-Artikel'!$A$1:$D$4762,3))</f>
        <v>0</v>
      </c>
      <c r="J643" s="106"/>
    </row>
    <row r="644" spans="1:10" x14ac:dyDescent="0.2">
      <c r="A644" s="70"/>
      <c r="B644" s="54" t="str">
        <f>IF(ISNA(VLOOKUP(G644,'AFM-Artikel'!$A$1:$D$4762,4,FALSE)),"-",VLOOKUP(G644,'AFM-Artikel'!$A$1:$D$4762,4,FALSE))</f>
        <v>-</v>
      </c>
      <c r="C644" s="71"/>
      <c r="D644" s="54"/>
      <c r="E644" s="53"/>
      <c r="F644" s="54">
        <v>4</v>
      </c>
      <c r="G644" s="113">
        <v>1</v>
      </c>
      <c r="H644" s="54"/>
      <c r="I644" s="104">
        <f>IF($G644="","",VLOOKUP($G644,'AFM-Artikel'!$A$1:$D$4762,3))</f>
        <v>0</v>
      </c>
      <c r="J644" s="106"/>
    </row>
    <row r="645" spans="1:10" x14ac:dyDescent="0.2">
      <c r="A645" s="70"/>
      <c r="B645" s="54" t="str">
        <f>IF(ISNA(VLOOKUP(G645,'AFM-Artikel'!$A$1:$D$4762,4,FALSE)),"-",VLOOKUP(G645,'AFM-Artikel'!$A$1:$D$4762,4,FALSE))</f>
        <v>-</v>
      </c>
      <c r="C645" s="71"/>
      <c r="D645" s="54"/>
      <c r="E645" s="53"/>
      <c r="F645" s="54">
        <v>5</v>
      </c>
      <c r="G645" s="113">
        <v>1</v>
      </c>
      <c r="H645" s="54"/>
      <c r="I645" s="104">
        <f>IF($G645="","",VLOOKUP($G645,'AFM-Artikel'!$A$1:$D$4762,3))</f>
        <v>0</v>
      </c>
      <c r="J645" s="106"/>
    </row>
    <row r="646" spans="1:10" x14ac:dyDescent="0.2">
      <c r="A646" s="70"/>
      <c r="B646" s="54" t="str">
        <f>IF(ISNA(VLOOKUP(G646,'AFM-Artikel'!$A$1:$D$4762,4,FALSE)),"-",VLOOKUP(G646,'AFM-Artikel'!$A$1:$D$4762,4,FALSE))</f>
        <v>-</v>
      </c>
      <c r="C646" s="71"/>
      <c r="D646" s="54"/>
      <c r="E646" s="53"/>
      <c r="F646" s="72">
        <v>6</v>
      </c>
      <c r="G646" s="113">
        <v>1</v>
      </c>
      <c r="H646" s="54"/>
      <c r="I646" s="104">
        <f>IF($G646="","",VLOOKUP($G646,'AFM-Artikel'!$A$1:$D$4762,3))</f>
        <v>0</v>
      </c>
      <c r="J646" s="106"/>
    </row>
    <row r="647" spans="1:10" x14ac:dyDescent="0.2">
      <c r="A647" s="70"/>
      <c r="B647" s="54" t="str">
        <f>IF(ISNA(VLOOKUP(G647,'AFM-Artikel'!$A$1:$D$4762,4,FALSE)),"-",VLOOKUP(G647,'AFM-Artikel'!$A$1:$D$4762,4,FALSE))</f>
        <v>-</v>
      </c>
      <c r="C647" s="71"/>
      <c r="D647" s="54"/>
      <c r="E647" s="53"/>
      <c r="F647" s="54">
        <v>7</v>
      </c>
      <c r="G647" s="113">
        <v>1</v>
      </c>
      <c r="H647" s="54"/>
      <c r="I647" s="104">
        <f>IF($G647="","",VLOOKUP($G647,'AFM-Artikel'!$A$1:$D$4762,3))</f>
        <v>0</v>
      </c>
      <c r="J647" s="106"/>
    </row>
    <row r="648" spans="1:10" x14ac:dyDescent="0.2">
      <c r="A648" s="70"/>
      <c r="B648" s="54" t="str">
        <f>IF(ISNA(VLOOKUP(G648,'AFM-Artikel'!$A$1:$D$4762,4,FALSE)),"-",VLOOKUP(G648,'AFM-Artikel'!$A$1:$D$4762,4,FALSE))</f>
        <v>-</v>
      </c>
      <c r="C648" s="71"/>
      <c r="D648" s="54"/>
      <c r="E648" s="53"/>
      <c r="F648" s="54">
        <v>8</v>
      </c>
      <c r="G648" s="113">
        <v>1</v>
      </c>
      <c r="H648" s="54"/>
      <c r="I648" s="104">
        <f>IF($G648="","",VLOOKUP($G648,'AFM-Artikel'!$A$1:$D$4762,3))</f>
        <v>0</v>
      </c>
      <c r="J648" s="106"/>
    </row>
    <row r="649" spans="1:10" x14ac:dyDescent="0.2">
      <c r="A649" s="70"/>
      <c r="B649" s="54" t="str">
        <f>IF(ISNA(VLOOKUP(G649,'AFM-Artikel'!$A$1:$D$4762,4,FALSE)),"-",VLOOKUP(G649,'AFM-Artikel'!$A$1:$D$4762,4,FALSE))</f>
        <v>-</v>
      </c>
      <c r="C649" s="71"/>
      <c r="D649" s="54"/>
      <c r="E649" s="53"/>
      <c r="F649" s="54">
        <v>9</v>
      </c>
      <c r="G649" s="113">
        <v>1</v>
      </c>
      <c r="H649" s="54"/>
      <c r="I649" s="104">
        <f>IF($G649="","",VLOOKUP($G649,'AFM-Artikel'!$A$1:$D$4762,3))</f>
        <v>0</v>
      </c>
      <c r="J649" s="106"/>
    </row>
    <row r="650" spans="1:10" x14ac:dyDescent="0.2">
      <c r="A650" s="75"/>
      <c r="B650" s="54" t="str">
        <f>IF(ISNA(VLOOKUP(G650,'AFM-Artikel'!$A$1:$D$4762,4,FALSE)),"-",VLOOKUP(G650,'AFM-Artikel'!$A$1:$D$4762,4,FALSE))</f>
        <v>-</v>
      </c>
      <c r="C650" s="76"/>
      <c r="D650" s="77"/>
      <c r="E650" s="82"/>
      <c r="F650" s="77">
        <v>10</v>
      </c>
      <c r="G650" s="113">
        <v>1</v>
      </c>
      <c r="H650" s="77"/>
      <c r="I650" s="117">
        <f>IF($G650="","",VLOOKUP($G650,'AFM-Artikel'!$A$1:$D$4762,3))</f>
        <v>0</v>
      </c>
      <c r="J650" s="118"/>
    </row>
    <row r="651" spans="1:10" x14ac:dyDescent="0.2">
      <c r="A651" s="83" t="s">
        <v>1888</v>
      </c>
      <c r="B651" s="84" t="str">
        <f>IF($G651="","",VLOOKUP($G651,'AFM-Artikel'!$A$1:$D$4762,2))</f>
        <v>zusätzliche Kabellänge Netzkabel</v>
      </c>
      <c r="C651" s="84"/>
      <c r="D651" s="84"/>
      <c r="E651" s="85"/>
      <c r="F651" s="84"/>
      <c r="G651" s="114">
        <v>5311</v>
      </c>
      <c r="H651" s="84"/>
      <c r="I651" s="117">
        <f>IF($G651="","",VLOOKUP($G651,'AFM-Artikel'!$A$1:$D$4762,3))</f>
        <v>1.49</v>
      </c>
      <c r="J651" s="118"/>
    </row>
    <row r="652" spans="1:10" x14ac:dyDescent="0.2">
      <c r="A652" s="83" t="s">
        <v>1889</v>
      </c>
      <c r="B652" s="84" t="str">
        <f>IF($G652="","",VLOOKUP($G652,'AFM-Artikel'!$A$1:$D$4762,2))</f>
        <v>Nicht verfügbar!</v>
      </c>
      <c r="C652" s="84"/>
      <c r="D652" s="84"/>
      <c r="E652" s="85"/>
      <c r="F652" s="84"/>
      <c r="G652" s="114">
        <v>0</v>
      </c>
      <c r="H652" s="84"/>
      <c r="I652" s="119">
        <f>IF($G652="","",VLOOKUP($G652,'AFM-Artikel'!$A$1:$D$4762,3))</f>
        <v>0</v>
      </c>
      <c r="J652" s="120"/>
    </row>
    <row r="653" spans="1:10" ht="13.5" thickBot="1" x14ac:dyDescent="0.25">
      <c r="A653" s="141" t="s">
        <v>1890</v>
      </c>
      <c r="B653" s="78" t="str">
        <f>IF($G653="","",VLOOKUP($G653,'AFM-Artikel'!$A$1:$D$4762,2))</f>
        <v>Nicht verfügbar!</v>
      </c>
      <c r="C653" s="78"/>
      <c r="D653" s="78"/>
      <c r="E653" s="86"/>
      <c r="F653" s="78"/>
      <c r="G653" s="115">
        <v>0</v>
      </c>
      <c r="H653" s="78"/>
      <c r="I653" s="105">
        <f>IF($G653="","",VLOOKUP($G653,'AFM-Artikel'!$A$1:$D$4762,3))</f>
        <v>0</v>
      </c>
      <c r="J653" s="107"/>
    </row>
    <row r="659" spans="1:10" ht="13.5" thickBot="1" x14ac:dyDescent="0.25">
      <c r="B659" t="s">
        <v>1908</v>
      </c>
    </row>
    <row r="660" spans="1:10" ht="15" x14ac:dyDescent="0.2">
      <c r="A660" s="62" t="s">
        <v>557</v>
      </c>
      <c r="B660" s="63" t="s">
        <v>262</v>
      </c>
      <c r="C660" s="64" t="s">
        <v>1658</v>
      </c>
      <c r="D660" s="64" t="s">
        <v>1893</v>
      </c>
      <c r="E660" s="80"/>
      <c r="F660" s="66">
        <f>IF(Konfigurator!X$52=B661,1,IF(Konfigurator!X$52=B662,2,IF(Konfigurator!X$52=B663,3,IF(Konfigurator!X$52=B664,4,IF(Konfigurator!X$52=B665,5,IF(Konfigurator!X$52=B666,6,IF(Konfigurator!X$52=B667,7,IF(Konfigurator!X$52=B668,8,))))))))+IF(Konfigurator!X$52=B669,9)+IF(Konfigurator!X$52=B670,10)+IF(Konfigurator!X$52=E660,0)</f>
        <v>0</v>
      </c>
      <c r="G660" s="112" t="s">
        <v>1469</v>
      </c>
      <c r="H660" s="81" t="s">
        <v>1461</v>
      </c>
      <c r="I660" s="81" t="s">
        <v>498</v>
      </c>
      <c r="J660" s="68" t="s">
        <v>1673</v>
      </c>
    </row>
    <row r="661" spans="1:10" x14ac:dyDescent="0.2">
      <c r="A661" s="70"/>
      <c r="B661" s="54" t="str">
        <f>IF(ISNA(VLOOKUP(G661,'AFM-Artikel'!$A$1:$D$4762,4,FALSE)),"-",VLOOKUP(G661,'AFM-Artikel'!$A$1:$D$4762,4,FALSE))</f>
        <v>lötbar</v>
      </c>
      <c r="C661" s="54"/>
      <c r="D661" s="54"/>
      <c r="E661" s="53"/>
      <c r="F661" s="54">
        <v>1</v>
      </c>
      <c r="G661" s="113">
        <v>5716</v>
      </c>
      <c r="H661" s="54">
        <v>8</v>
      </c>
      <c r="I661" s="104">
        <f>IF($G661="","",VLOOKUP($G661,'AFM-Artikel'!$A$1:$D$4762,3))</f>
        <v>15.5</v>
      </c>
      <c r="J661" s="106" t="s">
        <v>1675</v>
      </c>
    </row>
    <row r="662" spans="1:10" x14ac:dyDescent="0.2">
      <c r="A662" s="70"/>
      <c r="B662" s="54" t="str">
        <f>IF(ISNA(VLOOKUP(G662,'AFM-Artikel'!$A$1:$D$4762,4,FALSE)),"-",VLOOKUP(G662,'AFM-Artikel'!$A$1:$D$4762,4,FALSE))</f>
        <v>-</v>
      </c>
      <c r="C662" s="71"/>
      <c r="D662" s="54"/>
      <c r="E662" s="53"/>
      <c r="F662" s="54">
        <v>2</v>
      </c>
      <c r="G662" s="113">
        <v>1</v>
      </c>
      <c r="H662" s="54"/>
      <c r="I662" s="104">
        <f>IF($G662="","",VLOOKUP($G662,'AFM-Artikel'!$A$1:$D$4762,3))</f>
        <v>0</v>
      </c>
      <c r="J662" s="106"/>
    </row>
    <row r="663" spans="1:10" x14ac:dyDescent="0.2">
      <c r="A663" s="70"/>
      <c r="B663" s="54" t="str">
        <f>IF(ISNA(VLOOKUP(G663,'AFM-Artikel'!$A$1:$D$4762,4,FALSE)),"-",VLOOKUP(G663,'AFM-Artikel'!$A$1:$D$4762,4,FALSE))</f>
        <v>-</v>
      </c>
      <c r="C663" s="71"/>
      <c r="D663" s="54"/>
      <c r="E663" s="53"/>
      <c r="F663" s="54">
        <v>3</v>
      </c>
      <c r="G663" s="113">
        <v>1</v>
      </c>
      <c r="H663" s="54"/>
      <c r="I663" s="104">
        <f>IF($G663="","",VLOOKUP($G663,'AFM-Artikel'!$A$1:$D$4762,3))</f>
        <v>0</v>
      </c>
      <c r="J663" s="106"/>
    </row>
    <row r="664" spans="1:10" x14ac:dyDescent="0.2">
      <c r="A664" s="70"/>
      <c r="B664" s="54" t="str">
        <f>IF(ISNA(VLOOKUP(G664,'AFM-Artikel'!$A$1:$D$4762,4,FALSE)),"-",VLOOKUP(G664,'AFM-Artikel'!$A$1:$D$4762,4,FALSE))</f>
        <v>-</v>
      </c>
      <c r="C664" s="71"/>
      <c r="D664" s="54"/>
      <c r="E664" s="53"/>
      <c r="F664" s="54">
        <v>4</v>
      </c>
      <c r="G664" s="113">
        <v>1</v>
      </c>
      <c r="H664" s="54"/>
      <c r="I664" s="104">
        <f>IF($G664="","",VLOOKUP($G664,'AFM-Artikel'!$A$1:$D$4762,3))</f>
        <v>0</v>
      </c>
      <c r="J664" s="106"/>
    </row>
    <row r="665" spans="1:10" x14ac:dyDescent="0.2">
      <c r="A665" s="70"/>
      <c r="B665" s="54" t="str">
        <f>IF(ISNA(VLOOKUP(G665,'AFM-Artikel'!$A$1:$D$4762,4,FALSE)),"-",VLOOKUP(G665,'AFM-Artikel'!$A$1:$D$4762,4,FALSE))</f>
        <v>-</v>
      </c>
      <c r="C665" s="71"/>
      <c r="D665" s="54"/>
      <c r="E665" s="53"/>
      <c r="F665" s="54">
        <v>5</v>
      </c>
      <c r="G665" s="113">
        <v>1</v>
      </c>
      <c r="H665" s="54"/>
      <c r="I665" s="104">
        <f>IF($G665="","",VLOOKUP($G665,'AFM-Artikel'!$A$1:$D$4762,3))</f>
        <v>0</v>
      </c>
      <c r="J665" s="106"/>
    </row>
    <row r="666" spans="1:10" x14ac:dyDescent="0.2">
      <c r="A666" s="70"/>
      <c r="B666" s="54" t="str">
        <f>IF(ISNA(VLOOKUP(G666,'AFM-Artikel'!$A$1:$D$4762,4,FALSE)),"-",VLOOKUP(G666,'AFM-Artikel'!$A$1:$D$4762,4,FALSE))</f>
        <v>-</v>
      </c>
      <c r="C666" s="71"/>
      <c r="D666" s="54"/>
      <c r="E666" s="53"/>
      <c r="F666" s="72">
        <v>6</v>
      </c>
      <c r="G666" s="113">
        <v>1</v>
      </c>
      <c r="H666" s="54"/>
      <c r="I666" s="104">
        <f>IF($G666="","",VLOOKUP($G666,'AFM-Artikel'!$A$1:$D$4762,3))</f>
        <v>0</v>
      </c>
      <c r="J666" s="106"/>
    </row>
    <row r="667" spans="1:10" x14ac:dyDescent="0.2">
      <c r="A667" s="70"/>
      <c r="B667" s="54" t="str">
        <f>IF(ISNA(VLOOKUP(G667,'AFM-Artikel'!$A$1:$D$4762,4,FALSE)),"-",VLOOKUP(G667,'AFM-Artikel'!$A$1:$D$4762,4,FALSE))</f>
        <v>-</v>
      </c>
      <c r="C667" s="71"/>
      <c r="D667" s="54"/>
      <c r="E667" s="53"/>
      <c r="F667" s="54">
        <v>7</v>
      </c>
      <c r="G667" s="113">
        <v>1</v>
      </c>
      <c r="H667" s="54"/>
      <c r="I667" s="104">
        <f>IF($G667="","",VLOOKUP($G667,'AFM-Artikel'!$A$1:$D$4762,3))</f>
        <v>0</v>
      </c>
      <c r="J667" s="106"/>
    </row>
    <row r="668" spans="1:10" x14ac:dyDescent="0.2">
      <c r="A668" s="70"/>
      <c r="B668" s="54" t="str">
        <f>IF(ISNA(VLOOKUP(G668,'AFM-Artikel'!$A$1:$D$4762,4,FALSE)),"-",VLOOKUP(G668,'AFM-Artikel'!$A$1:$D$4762,4,FALSE))</f>
        <v>-</v>
      </c>
      <c r="C668" s="71"/>
      <c r="D668" s="54"/>
      <c r="E668" s="53"/>
      <c r="F668" s="54">
        <v>8</v>
      </c>
      <c r="G668" s="113">
        <v>1</v>
      </c>
      <c r="H668" s="54"/>
      <c r="I668" s="104">
        <f>IF($G668="","",VLOOKUP($G668,'AFM-Artikel'!$A$1:$D$4762,3))</f>
        <v>0</v>
      </c>
      <c r="J668" s="106"/>
    </row>
    <row r="669" spans="1:10" x14ac:dyDescent="0.2">
      <c r="A669" s="70"/>
      <c r="B669" s="54" t="str">
        <f>IF(ISNA(VLOOKUP(G669,'AFM-Artikel'!$A$1:$D$4762,4,FALSE)),"-",VLOOKUP(G669,'AFM-Artikel'!$A$1:$D$4762,4,FALSE))</f>
        <v>-</v>
      </c>
      <c r="C669" s="71"/>
      <c r="D669" s="54"/>
      <c r="E669" s="53"/>
      <c r="F669" s="54">
        <v>9</v>
      </c>
      <c r="G669" s="113">
        <v>1</v>
      </c>
      <c r="H669" s="54"/>
      <c r="I669" s="104">
        <f>IF($G669="","",VLOOKUP($G669,'AFM-Artikel'!$A$1:$D$4762,3))</f>
        <v>0</v>
      </c>
      <c r="J669" s="106"/>
    </row>
    <row r="670" spans="1:10" x14ac:dyDescent="0.2">
      <c r="A670" s="75"/>
      <c r="B670" s="54" t="str">
        <f>IF(ISNA(VLOOKUP(G670,'AFM-Artikel'!$A$1:$D$4762,4,FALSE)),"-",VLOOKUP(G670,'AFM-Artikel'!$A$1:$D$4762,4,FALSE))</f>
        <v>-</v>
      </c>
      <c r="C670" s="76"/>
      <c r="D670" s="77"/>
      <c r="E670" s="82"/>
      <c r="F670" s="77">
        <v>10</v>
      </c>
      <c r="G670" s="113">
        <v>1</v>
      </c>
      <c r="H670" s="77"/>
      <c r="I670" s="117">
        <f>IF($G670="","",VLOOKUP($G670,'AFM-Artikel'!$A$1:$D$4762,3))</f>
        <v>0</v>
      </c>
      <c r="J670" s="118"/>
    </row>
    <row r="671" spans="1:10" x14ac:dyDescent="0.2">
      <c r="A671" s="83" t="s">
        <v>1888</v>
      </c>
      <c r="B671" s="84" t="str">
        <f>IF($G671="","",VLOOKUP($G671,'AFM-Artikel'!$A$1:$D$4762,2))</f>
        <v>zusätzliche Kabellänge Netzkabel</v>
      </c>
      <c r="C671" s="84"/>
      <c r="D671" s="84"/>
      <c r="E671" s="85"/>
      <c r="F671" s="84"/>
      <c r="G671" s="114">
        <v>5311</v>
      </c>
      <c r="H671" s="84"/>
      <c r="I671" s="119">
        <f>IF($G671="","",VLOOKUP($G671,'AFM-Artikel'!$A$1:$D$4762,3))</f>
        <v>1.49</v>
      </c>
      <c r="J671" s="120"/>
    </row>
    <row r="672" spans="1:10" x14ac:dyDescent="0.2">
      <c r="A672" s="83" t="s">
        <v>1889</v>
      </c>
      <c r="B672" s="84" t="str">
        <f>IF($G672="","",VLOOKUP($G672,'AFM-Artikel'!$A$1:$D$4762,2))</f>
        <v>Nicht verfügbar!</v>
      </c>
      <c r="C672" s="84"/>
      <c r="D672" s="84"/>
      <c r="E672" s="85"/>
      <c r="F672" s="84"/>
      <c r="G672" s="114">
        <v>0</v>
      </c>
      <c r="H672" s="84"/>
      <c r="I672" s="119">
        <f>IF($G672="","",VLOOKUP($G672,'AFM-Artikel'!$A$1:$D$4762,3))</f>
        <v>0</v>
      </c>
      <c r="J672" s="120"/>
    </row>
    <row r="673" spans="1:10" ht="13.5" thickBot="1" x14ac:dyDescent="0.25">
      <c r="A673" s="141" t="s">
        <v>1890</v>
      </c>
      <c r="B673" s="78" t="str">
        <f>IF($G673="","",VLOOKUP($G673,'AFM-Artikel'!$A$1:$D$4762,2))</f>
        <v>Nicht verfügbar!</v>
      </c>
      <c r="C673" s="78"/>
      <c r="D673" s="78"/>
      <c r="E673" s="86"/>
      <c r="F673" s="78"/>
      <c r="G673" s="115">
        <v>0</v>
      </c>
      <c r="H673" s="78"/>
      <c r="I673" s="105">
        <f>IF($G673="","",VLOOKUP($G673,'AFM-Artikel'!$A$1:$D$4762,3))</f>
        <v>0</v>
      </c>
      <c r="J673" s="107"/>
    </row>
    <row r="679" spans="1:10" ht="13.5" thickBot="1" x14ac:dyDescent="0.25">
      <c r="B679" t="s">
        <v>1907</v>
      </c>
    </row>
    <row r="680" spans="1:10" ht="15" x14ac:dyDescent="0.2">
      <c r="A680" s="62" t="s">
        <v>339</v>
      </c>
      <c r="B680" s="63" t="s">
        <v>262</v>
      </c>
      <c r="C680" s="64" t="s">
        <v>1658</v>
      </c>
      <c r="D680" s="64" t="s">
        <v>1893</v>
      </c>
      <c r="E680" s="80"/>
      <c r="F680" s="66">
        <f>IF(Konfigurator!B$62=B681,1,IF(Konfigurator!B$62=B682,2,IF(Konfigurator!B$62=B683,3,IF(Konfigurator!B$62=B684,4,IF(Konfigurator!B$62=B685,5,IF(Konfigurator!B$62=B686,6,IF(Konfigurator!B$62=B687,7,IF(Konfigurator!B$62=B688,8,))))))))+IF(Konfigurator!B$62=B689,9)+IF(Konfigurator!B$62=B690,10)+IF(Konfigurator!B$62=E680,0)</f>
        <v>0</v>
      </c>
      <c r="G680" s="112" t="s">
        <v>1469</v>
      </c>
      <c r="H680" s="81" t="s">
        <v>1461</v>
      </c>
      <c r="I680" s="81" t="s">
        <v>498</v>
      </c>
      <c r="J680" s="68" t="s">
        <v>1673</v>
      </c>
    </row>
    <row r="681" spans="1:10" x14ac:dyDescent="0.2">
      <c r="A681" s="70"/>
      <c r="B681" s="54" t="str">
        <f>IF(ISNA(VLOOKUP(G681,'AFM-Artikel'!$A$1:$D$4762,4,FALSE)),"-",VLOOKUP(G681,'AFM-Artikel'!$A$1:$D$4762,4,FALSE))</f>
        <v>lötbar</v>
      </c>
      <c r="C681" s="54"/>
      <c r="D681" s="54"/>
      <c r="E681" s="53"/>
      <c r="F681" s="54">
        <v>1</v>
      </c>
      <c r="G681" s="113">
        <v>5647</v>
      </c>
      <c r="H681" s="54">
        <v>4</v>
      </c>
      <c r="I681" s="104">
        <f>IF($G681="","",VLOOKUP($G681,'AFM-Artikel'!$A$1:$D$4762,3))</f>
        <v>11.73</v>
      </c>
      <c r="J681" s="106" t="s">
        <v>1674</v>
      </c>
    </row>
    <row r="682" spans="1:10" x14ac:dyDescent="0.2">
      <c r="A682" s="70"/>
      <c r="B682" s="54" t="str">
        <f>IF(ISNA(VLOOKUP(G682,'AFM-Artikel'!$A$1:$D$4762,4,FALSE)),"-",VLOOKUP(G682,'AFM-Artikel'!$A$1:$D$4762,4,FALSE))</f>
        <v>Cinch-Bu.steckbar</v>
      </c>
      <c r="C682" s="71"/>
      <c r="D682" s="54"/>
      <c r="E682" s="53"/>
      <c r="F682" s="54">
        <v>2</v>
      </c>
      <c r="G682" s="113">
        <v>5652</v>
      </c>
      <c r="H682" s="54">
        <v>4</v>
      </c>
      <c r="I682" s="104">
        <f>IF($G682="","",VLOOKUP($G682,'AFM-Artikel'!$A$1:$D$4762,3))</f>
        <v>17.59</v>
      </c>
      <c r="J682" s="106" t="s">
        <v>1674</v>
      </c>
    </row>
    <row r="683" spans="1:10" x14ac:dyDescent="0.2">
      <c r="A683" s="70"/>
      <c r="B683" s="54" t="str">
        <f>IF(ISNA(VLOOKUP(G683,'AFM-Artikel'!$A$1:$D$4762,4,FALSE)),"-",VLOOKUP(G683,'AFM-Artikel'!$A$1:$D$4762,4,FALSE))</f>
        <v>Cinch-Ku. 30cm</v>
      </c>
      <c r="C683" s="71"/>
      <c r="D683" s="54"/>
      <c r="E683" s="53"/>
      <c r="F683" s="54">
        <v>3</v>
      </c>
      <c r="G683" s="113">
        <v>5655</v>
      </c>
      <c r="H683" s="54">
        <v>4</v>
      </c>
      <c r="I683" s="104">
        <f>IF($G683="","",VLOOKUP($G683,'AFM-Artikel'!$A$1:$D$4762,3))</f>
        <v>21.99</v>
      </c>
      <c r="J683" s="106" t="s">
        <v>1675</v>
      </c>
    </row>
    <row r="684" spans="1:10" x14ac:dyDescent="0.2">
      <c r="A684" s="70"/>
      <c r="B684" s="54" t="str">
        <f>IF(ISNA(VLOOKUP(G684,'AFM-Artikel'!$A$1:$D$4762,4,FALSE)),"-",VLOOKUP(G684,'AFM-Artikel'!$A$1:$D$4762,4,FALSE))</f>
        <v>Cinch-St. 30cm</v>
      </c>
      <c r="C684" s="71"/>
      <c r="D684" s="54"/>
      <c r="E684" s="53"/>
      <c r="F684" s="54">
        <v>4</v>
      </c>
      <c r="G684" s="113">
        <v>5660</v>
      </c>
      <c r="H684" s="54">
        <v>4</v>
      </c>
      <c r="I684" s="104">
        <f>IF($G684="","",VLOOKUP($G684,'AFM-Artikel'!$A$1:$D$4762,3))</f>
        <v>21.99</v>
      </c>
      <c r="J684" s="106" t="s">
        <v>1675</v>
      </c>
    </row>
    <row r="685" spans="1:10" x14ac:dyDescent="0.2">
      <c r="A685" s="70"/>
      <c r="B685" s="54" t="str">
        <f>IF(ISNA(VLOOKUP(G685,'AFM-Artikel'!$A$1:$D$4762,4,FALSE)),"-",VLOOKUP(G685,'AFM-Artikel'!$A$1:$D$4762,4,FALSE))</f>
        <v>BNC-Ku. 30cm</v>
      </c>
      <c r="C685" s="71"/>
      <c r="D685" s="54"/>
      <c r="E685" s="53"/>
      <c r="F685" s="54">
        <v>5</v>
      </c>
      <c r="G685" s="113">
        <v>5663</v>
      </c>
      <c r="H685" s="54">
        <v>4</v>
      </c>
      <c r="I685" s="104">
        <f>IF($G685="","",VLOOKUP($G685,'AFM-Artikel'!$A$1:$D$4762,3))</f>
        <v>23.45</v>
      </c>
      <c r="J685" s="106" t="s">
        <v>1675</v>
      </c>
    </row>
    <row r="686" spans="1:10" x14ac:dyDescent="0.2">
      <c r="A686" s="70"/>
      <c r="B686" s="54" t="str">
        <f>IF(ISNA(VLOOKUP(G686,'AFM-Artikel'!$A$1:$D$4762,4,FALSE)),"-",VLOOKUP(G686,'AFM-Artikel'!$A$1:$D$4762,4,FALSE))</f>
        <v>BNC-St. 30cm</v>
      </c>
      <c r="C686" s="71"/>
      <c r="D686" s="54"/>
      <c r="E686" s="53"/>
      <c r="F686" s="72">
        <v>6</v>
      </c>
      <c r="G686" s="113">
        <v>5664</v>
      </c>
      <c r="H686" s="54">
        <v>4</v>
      </c>
      <c r="I686" s="104">
        <f>IF($G686="","",VLOOKUP($G686,'AFM-Artikel'!$A$1:$D$4762,3))</f>
        <v>21.36</v>
      </c>
      <c r="J686" s="106" t="s">
        <v>1675</v>
      </c>
    </row>
    <row r="687" spans="1:10" x14ac:dyDescent="0.2">
      <c r="A687" s="70"/>
      <c r="B687" s="54" t="str">
        <f>IF(ISNA(VLOOKUP(G687,'AFM-Artikel'!$A$1:$D$4762,4,FALSE)),"-",VLOOKUP(G687,'AFM-Artikel'!$A$1:$D$4762,4,FALSE))</f>
        <v>-</v>
      </c>
      <c r="C687" s="71"/>
      <c r="D687" s="54"/>
      <c r="E687" s="53"/>
      <c r="F687" s="54">
        <v>7</v>
      </c>
      <c r="G687" s="113">
        <v>1</v>
      </c>
      <c r="H687" s="54"/>
      <c r="I687" s="104">
        <f>IF($G687="","",VLOOKUP($G687,'AFM-Artikel'!$A$1:$D$4762,3))</f>
        <v>0</v>
      </c>
      <c r="J687" s="106"/>
    </row>
    <row r="688" spans="1:10" x14ac:dyDescent="0.2">
      <c r="A688" s="70"/>
      <c r="B688" s="54" t="str">
        <f>IF(ISNA(VLOOKUP(G688,'AFM-Artikel'!$A$1:$D$4762,4,FALSE)),"-",VLOOKUP(G688,'AFM-Artikel'!$A$1:$D$4762,4,FALSE))</f>
        <v>-</v>
      </c>
      <c r="C688" s="71"/>
      <c r="D688" s="54"/>
      <c r="E688" s="53"/>
      <c r="F688" s="54">
        <v>8</v>
      </c>
      <c r="G688" s="113">
        <v>1</v>
      </c>
      <c r="H688" s="54"/>
      <c r="I688" s="104">
        <f>IF($G688="","",VLOOKUP($G688,'AFM-Artikel'!$A$1:$D$4762,3))</f>
        <v>0</v>
      </c>
      <c r="J688" s="106"/>
    </row>
    <row r="689" spans="1:10" x14ac:dyDescent="0.2">
      <c r="A689" s="70"/>
      <c r="B689" s="54" t="str">
        <f>IF(ISNA(VLOOKUP(G689,'AFM-Artikel'!$A$1:$D$4762,4,FALSE)),"-",VLOOKUP(G689,'AFM-Artikel'!$A$1:$D$4762,4,FALSE))</f>
        <v>-</v>
      </c>
      <c r="C689" s="71"/>
      <c r="D689" s="54"/>
      <c r="E689" s="53"/>
      <c r="F689" s="54">
        <v>9</v>
      </c>
      <c r="G689" s="113">
        <v>1</v>
      </c>
      <c r="H689" s="54"/>
      <c r="I689" s="104">
        <f>IF($G689="","",VLOOKUP($G689,'AFM-Artikel'!$A$1:$D$4762,3))</f>
        <v>0</v>
      </c>
      <c r="J689" s="106"/>
    </row>
    <row r="690" spans="1:10" x14ac:dyDescent="0.2">
      <c r="A690" s="75"/>
      <c r="B690" s="54" t="str">
        <f>IF(ISNA(VLOOKUP(G690,'AFM-Artikel'!$A$1:$D$4762,4,FALSE)),"-",VLOOKUP(G690,'AFM-Artikel'!$A$1:$D$4762,4,FALSE))</f>
        <v>-</v>
      </c>
      <c r="C690" s="76"/>
      <c r="D690" s="77"/>
      <c r="E690" s="82"/>
      <c r="F690" s="77">
        <v>10</v>
      </c>
      <c r="G690" s="113">
        <v>1</v>
      </c>
      <c r="H690" s="77"/>
      <c r="I690" s="117">
        <f>IF($G690="","",VLOOKUP($G690,'AFM-Artikel'!$A$1:$D$4762,3))</f>
        <v>0</v>
      </c>
      <c r="J690" s="118"/>
    </row>
    <row r="691" spans="1:10" x14ac:dyDescent="0.2">
      <c r="A691" s="83" t="s">
        <v>1888</v>
      </c>
      <c r="B691" s="84" t="str">
        <f>IF($G691="","",VLOOKUP($G691,'AFM-Artikel'!$A$1:$D$4762,2))</f>
        <v>zusätzliche Kabellänge Video 3mm</v>
      </c>
      <c r="C691" s="84"/>
      <c r="D691" s="84"/>
      <c r="E691" s="85"/>
      <c r="F691" s="84"/>
      <c r="G691" s="114">
        <v>5303</v>
      </c>
      <c r="H691" s="84"/>
      <c r="I691" s="119">
        <f>IF($G691="","",VLOOKUP($G691,'AFM-Artikel'!$A$1:$D$4762,3))</f>
        <v>0.52</v>
      </c>
      <c r="J691" s="120"/>
    </row>
    <row r="692" spans="1:10" x14ac:dyDescent="0.2">
      <c r="A692" s="83" t="s">
        <v>1889</v>
      </c>
      <c r="B692" s="84" t="str">
        <f>IF($G692="","",VLOOKUP($G692,'AFM-Artikel'!$A$1:$D$4762,2))</f>
        <v>Nicht verfügbar!</v>
      </c>
      <c r="C692" s="84"/>
      <c r="D692" s="84"/>
      <c r="E692" s="85"/>
      <c r="F692" s="84"/>
      <c r="G692" s="114">
        <v>0</v>
      </c>
      <c r="H692" s="84"/>
      <c r="I692" s="119">
        <f>IF($G692="","",VLOOKUP($G692,'AFM-Artikel'!$A$1:$D$4762,3))</f>
        <v>0</v>
      </c>
      <c r="J692" s="120"/>
    </row>
    <row r="693" spans="1:10" ht="13.5" thickBot="1" x14ac:dyDescent="0.25">
      <c r="A693" s="141" t="s">
        <v>1890</v>
      </c>
      <c r="B693" s="78" t="str">
        <f>IF($G693="","",VLOOKUP($G693,'AFM-Artikel'!$A$1:$D$4762,2))</f>
        <v>Nicht verfügbar!</v>
      </c>
      <c r="C693" s="78"/>
      <c r="D693" s="78"/>
      <c r="E693" s="86"/>
      <c r="F693" s="78"/>
      <c r="G693" s="115">
        <v>0</v>
      </c>
      <c r="H693" s="78"/>
      <c r="I693" s="105">
        <f>IF($G693="","",VLOOKUP($G693,'AFM-Artikel'!$A$1:$D$4762,3))</f>
        <v>0</v>
      </c>
      <c r="J693" s="107"/>
    </row>
    <row r="699" spans="1:10" ht="13.5" thickBot="1" x14ac:dyDescent="0.25">
      <c r="B699" t="s">
        <v>1906</v>
      </c>
    </row>
    <row r="700" spans="1:10" ht="15" x14ac:dyDescent="0.2">
      <c r="A700" s="62" t="s">
        <v>338</v>
      </c>
      <c r="B700" s="63" t="s">
        <v>262</v>
      </c>
      <c r="C700" s="64" t="s">
        <v>1658</v>
      </c>
      <c r="D700" s="64" t="s">
        <v>1893</v>
      </c>
      <c r="E700" s="80"/>
      <c r="F700" s="66">
        <f>IF(Konfigurator!D$62=B701,1,IF(Konfigurator!D$62=B702,2,IF(Konfigurator!D$62=B703,3,IF(Konfigurator!D$62=B704,4,IF(Konfigurator!D$62=B705,5,IF(Konfigurator!D$62=B706,6,IF(Konfigurator!D$62=B707,7,IF(Konfigurator!D$62=B708,8,))))))))+IF(Konfigurator!D$62=B709,9)+IF(Konfigurator!D$62=B710,10)+IF(Konfigurator!D$62=E700,0)</f>
        <v>0</v>
      </c>
      <c r="G700" s="112" t="s">
        <v>1469</v>
      </c>
      <c r="H700" s="81" t="s">
        <v>1461</v>
      </c>
      <c r="I700" s="81" t="s">
        <v>498</v>
      </c>
      <c r="J700" s="68" t="s">
        <v>1673</v>
      </c>
    </row>
    <row r="701" spans="1:10" x14ac:dyDescent="0.2">
      <c r="A701" s="70"/>
      <c r="B701" s="54" t="str">
        <f>IF(ISNA(VLOOKUP(G701,'AFM-Artikel'!$A$1:$D$4762,4,FALSE)),"-",VLOOKUP(G701,'AFM-Artikel'!$A$1:$D$4762,4,FALSE))</f>
        <v>lötbar</v>
      </c>
      <c r="C701" s="54"/>
      <c r="D701" s="54"/>
      <c r="E701" s="53"/>
      <c r="F701" s="54">
        <v>1</v>
      </c>
      <c r="G701" s="113">
        <v>5645</v>
      </c>
      <c r="H701" s="54">
        <v>4</v>
      </c>
      <c r="I701" s="104">
        <f>IF($G701="","",VLOOKUP($G701,'AFM-Artikel'!$A$1:$D$4762,3))</f>
        <v>11.73</v>
      </c>
      <c r="J701" s="106" t="s">
        <v>1674</v>
      </c>
    </row>
    <row r="702" spans="1:10" x14ac:dyDescent="0.2">
      <c r="A702" s="70"/>
      <c r="B702" s="54" t="str">
        <f>IF(ISNA(VLOOKUP(G702,'AFM-Artikel'!$A$1:$D$4762,4,FALSE)),"-",VLOOKUP(G702,'AFM-Artikel'!$A$1:$D$4762,4,FALSE))</f>
        <v>Cinch-Bu.steckbar</v>
      </c>
      <c r="C702" s="71"/>
      <c r="D702" s="54"/>
      <c r="E702" s="53"/>
      <c r="F702" s="54">
        <v>2</v>
      </c>
      <c r="G702" s="113">
        <v>5650</v>
      </c>
      <c r="H702" s="54">
        <v>4</v>
      </c>
      <c r="I702" s="104">
        <f>IF($G702="","",VLOOKUP($G702,'AFM-Artikel'!$A$1:$D$4762,3))</f>
        <v>17.59</v>
      </c>
      <c r="J702" s="106" t="s">
        <v>1674</v>
      </c>
    </row>
    <row r="703" spans="1:10" x14ac:dyDescent="0.2">
      <c r="A703" s="70"/>
      <c r="B703" s="54" t="str">
        <f>IF(ISNA(VLOOKUP(G703,'AFM-Artikel'!$A$1:$D$4762,4,FALSE)),"-",VLOOKUP(G703,'AFM-Artikel'!$A$1:$D$4762,4,FALSE))</f>
        <v>Cinch-Ku. 30cm</v>
      </c>
      <c r="C703" s="71"/>
      <c r="D703" s="54"/>
      <c r="E703" s="53"/>
      <c r="F703" s="54">
        <v>3</v>
      </c>
      <c r="G703" s="113">
        <v>5653</v>
      </c>
      <c r="H703" s="54">
        <v>4</v>
      </c>
      <c r="I703" s="104">
        <f>IF($G703="","",VLOOKUP($G703,'AFM-Artikel'!$A$1:$D$4762,3))</f>
        <v>21.99</v>
      </c>
      <c r="J703" s="106" t="s">
        <v>1675</v>
      </c>
    </row>
    <row r="704" spans="1:10" x14ac:dyDescent="0.2">
      <c r="A704" s="70"/>
      <c r="B704" s="54" t="str">
        <f>IF(ISNA(VLOOKUP(G704,'AFM-Artikel'!$A$1:$D$4762,4,FALSE)),"-",VLOOKUP(G704,'AFM-Artikel'!$A$1:$D$4762,4,FALSE))</f>
        <v>Cinch-St. 30cm</v>
      </c>
      <c r="C704" s="71"/>
      <c r="D704" s="54"/>
      <c r="E704" s="53"/>
      <c r="F704" s="54">
        <v>4</v>
      </c>
      <c r="G704" s="113">
        <v>5658</v>
      </c>
      <c r="H704" s="54">
        <v>4</v>
      </c>
      <c r="I704" s="104">
        <f>IF($G704="","",VLOOKUP($G704,'AFM-Artikel'!$A$1:$D$4762,3))</f>
        <v>21.99</v>
      </c>
      <c r="J704" s="106" t="s">
        <v>1675</v>
      </c>
    </row>
    <row r="705" spans="1:10" x14ac:dyDescent="0.2">
      <c r="A705" s="70"/>
      <c r="B705" s="54" t="str">
        <f>IF(ISNA(VLOOKUP(G705,'AFM-Artikel'!$A$1:$D$4762,4,FALSE)),"-",VLOOKUP(G705,'AFM-Artikel'!$A$1:$D$4762,4,FALSE))</f>
        <v>-</v>
      </c>
      <c r="C705" s="71"/>
      <c r="D705" s="54"/>
      <c r="E705" s="53"/>
      <c r="F705" s="54">
        <v>5</v>
      </c>
      <c r="G705" s="113">
        <v>1</v>
      </c>
      <c r="H705" s="54"/>
      <c r="I705" s="104">
        <f>IF($G705="","",VLOOKUP($G705,'AFM-Artikel'!$A$1:$D$4762,3))</f>
        <v>0</v>
      </c>
      <c r="J705" s="106"/>
    </row>
    <row r="706" spans="1:10" x14ac:dyDescent="0.2">
      <c r="A706" s="70"/>
      <c r="B706" s="54" t="str">
        <f>IF(ISNA(VLOOKUP(G706,'AFM-Artikel'!$A$1:$D$4762,4,FALSE)),"-",VLOOKUP(G706,'AFM-Artikel'!$A$1:$D$4762,4,FALSE))</f>
        <v>-</v>
      </c>
      <c r="C706" s="71"/>
      <c r="D706" s="54"/>
      <c r="E706" s="53"/>
      <c r="F706" s="72">
        <v>6</v>
      </c>
      <c r="G706" s="113">
        <v>1</v>
      </c>
      <c r="H706" s="54"/>
      <c r="I706" s="104">
        <f>IF($G706="","",VLOOKUP($G706,'AFM-Artikel'!$A$1:$D$4762,3))</f>
        <v>0</v>
      </c>
      <c r="J706" s="106"/>
    </row>
    <row r="707" spans="1:10" x14ac:dyDescent="0.2">
      <c r="A707" s="70"/>
      <c r="B707" s="54" t="str">
        <f>IF(ISNA(VLOOKUP(G707,'AFM-Artikel'!$A$1:$D$4762,4,FALSE)),"-",VLOOKUP(G707,'AFM-Artikel'!$A$1:$D$4762,4,FALSE))</f>
        <v>-</v>
      </c>
      <c r="C707" s="71"/>
      <c r="D707" s="54"/>
      <c r="E707" s="53"/>
      <c r="F707" s="54">
        <v>7</v>
      </c>
      <c r="G707" s="113">
        <v>1</v>
      </c>
      <c r="H707" s="54"/>
      <c r="I707" s="104">
        <f>IF($G707="","",VLOOKUP($G707,'AFM-Artikel'!$A$1:$D$4762,3))</f>
        <v>0</v>
      </c>
      <c r="J707" s="106"/>
    </row>
    <row r="708" spans="1:10" x14ac:dyDescent="0.2">
      <c r="A708" s="70"/>
      <c r="B708" s="54" t="str">
        <f>IF(ISNA(VLOOKUP(G708,'AFM-Artikel'!$A$1:$D$4762,4,FALSE)),"-",VLOOKUP(G708,'AFM-Artikel'!$A$1:$D$4762,4,FALSE))</f>
        <v>-</v>
      </c>
      <c r="C708" s="71"/>
      <c r="D708" s="54"/>
      <c r="E708" s="53"/>
      <c r="F708" s="54">
        <v>8</v>
      </c>
      <c r="G708" s="113">
        <v>1</v>
      </c>
      <c r="H708" s="54"/>
      <c r="I708" s="104">
        <f>IF($G708="","",VLOOKUP($G708,'AFM-Artikel'!$A$1:$D$4762,3))</f>
        <v>0</v>
      </c>
      <c r="J708" s="106"/>
    </row>
    <row r="709" spans="1:10" x14ac:dyDescent="0.2">
      <c r="A709" s="70"/>
      <c r="B709" s="54" t="str">
        <f>IF(ISNA(VLOOKUP(G709,'AFM-Artikel'!$A$1:$D$4762,4,FALSE)),"-",VLOOKUP(G709,'AFM-Artikel'!$A$1:$D$4762,4,FALSE))</f>
        <v>-</v>
      </c>
      <c r="C709" s="71"/>
      <c r="D709" s="54"/>
      <c r="E709" s="53"/>
      <c r="F709" s="54">
        <v>9</v>
      </c>
      <c r="G709" s="113">
        <v>1</v>
      </c>
      <c r="H709" s="54"/>
      <c r="I709" s="104">
        <f>IF($G709="","",VLOOKUP($G709,'AFM-Artikel'!$A$1:$D$4762,3))</f>
        <v>0</v>
      </c>
      <c r="J709" s="106"/>
    </row>
    <row r="710" spans="1:10" x14ac:dyDescent="0.2">
      <c r="A710" s="75"/>
      <c r="B710" s="54" t="str">
        <f>IF(ISNA(VLOOKUP(G710,'AFM-Artikel'!$A$1:$D$4762,4,FALSE)),"-",VLOOKUP(G710,'AFM-Artikel'!$A$1:$D$4762,4,FALSE))</f>
        <v>-</v>
      </c>
      <c r="C710" s="76"/>
      <c r="D710" s="77"/>
      <c r="E710" s="82"/>
      <c r="F710" s="77">
        <v>10</v>
      </c>
      <c r="G710" s="113">
        <v>1</v>
      </c>
      <c r="H710" s="77"/>
      <c r="I710" s="117">
        <f>IF($G710="","",VLOOKUP($G710,'AFM-Artikel'!$A$1:$D$4762,3))</f>
        <v>0</v>
      </c>
      <c r="J710" s="118"/>
    </row>
    <row r="711" spans="1:10" x14ac:dyDescent="0.2">
      <c r="A711" s="83" t="s">
        <v>1888</v>
      </c>
      <c r="B711" s="84" t="str">
        <f>IF($G711="","",VLOOKUP($G711,'AFM-Artikel'!$A$1:$D$4762,2))</f>
        <v>Nicht verfügbar!</v>
      </c>
      <c r="C711" s="84"/>
      <c r="D711" s="84"/>
      <c r="E711" s="85"/>
      <c r="F711" s="84"/>
      <c r="G711" s="114">
        <v>0</v>
      </c>
      <c r="H711" s="84"/>
      <c r="I711" s="119">
        <f>IF($G711="","",VLOOKUP($G711,'AFM-Artikel'!$A$1:$D$4762,3))</f>
        <v>0</v>
      </c>
      <c r="J711" s="120"/>
    </row>
    <row r="712" spans="1:10" x14ac:dyDescent="0.2">
      <c r="A712" s="83" t="s">
        <v>1889</v>
      </c>
      <c r="B712" s="84" t="str">
        <f>IF($G712="","",VLOOKUP($G712,'AFM-Artikel'!$A$1:$D$4762,2))</f>
        <v>Nicht verfügbar!</v>
      </c>
      <c r="C712" s="84"/>
      <c r="D712" s="84"/>
      <c r="E712" s="85"/>
      <c r="F712" s="84"/>
      <c r="G712" s="114">
        <v>0</v>
      </c>
      <c r="H712" s="84"/>
      <c r="I712" s="119">
        <f>IF($G712="","",VLOOKUP($G712,'AFM-Artikel'!$A$1:$D$4762,3))</f>
        <v>0</v>
      </c>
      <c r="J712" s="120"/>
    </row>
    <row r="713" spans="1:10" ht="13.5" thickBot="1" x14ac:dyDescent="0.25">
      <c r="A713" s="141" t="s">
        <v>1890</v>
      </c>
      <c r="B713" s="78" t="str">
        <f>IF($G713="","",VLOOKUP($G713,'AFM-Artikel'!$A$1:$D$4762,2))</f>
        <v>zusätzliche Kabellänge Audio 3mm</v>
      </c>
      <c r="C713" s="78"/>
      <c r="D713" s="78"/>
      <c r="E713" s="86"/>
      <c r="F713" s="78"/>
      <c r="G713" s="115">
        <v>5301</v>
      </c>
      <c r="H713" s="78"/>
      <c r="I713" s="105">
        <f>IF($G713="","",VLOOKUP($G713,'AFM-Artikel'!$A$1:$D$4762,3))</f>
        <v>0.61</v>
      </c>
      <c r="J713" s="107"/>
    </row>
    <row r="719" spans="1:10" ht="13.5" thickBot="1" x14ac:dyDescent="0.25">
      <c r="B719" t="s">
        <v>1915</v>
      </c>
    </row>
    <row r="720" spans="1:10" ht="15" x14ac:dyDescent="0.2">
      <c r="A720" s="62" t="s">
        <v>337</v>
      </c>
      <c r="B720" s="63" t="s">
        <v>262</v>
      </c>
      <c r="C720" s="64" t="s">
        <v>1658</v>
      </c>
      <c r="D720" s="64" t="s">
        <v>1893</v>
      </c>
      <c r="E720" s="80"/>
      <c r="F720" s="66">
        <f>IF(Konfigurator!F$62=B721,1,IF(Konfigurator!F$62=B722,2,IF(Konfigurator!F$62=B723,3,IF(Konfigurator!F$62=B724,4,IF(Konfigurator!F$62=B725,5,IF(Konfigurator!F$62=B726,6,IF(Konfigurator!F$62=B727,7,IF(Konfigurator!F$62=B728,8,))))))))+IF(Konfigurator!F$62=B729,9)+IF(Konfigurator!F$62=B730,10)+IF(Konfigurator!F$62=E720,0)</f>
        <v>0</v>
      </c>
      <c r="G720" s="112" t="s">
        <v>1469</v>
      </c>
      <c r="H720" s="81" t="s">
        <v>1461</v>
      </c>
      <c r="I720" s="81" t="s">
        <v>498</v>
      </c>
      <c r="J720" s="68" t="s">
        <v>1673</v>
      </c>
    </row>
    <row r="721" spans="1:10" x14ac:dyDescent="0.2">
      <c r="A721" s="70"/>
      <c r="B721" s="54" t="str">
        <f>IF(ISNA(VLOOKUP(G721,'AFM-Artikel'!$A$1:$D$4762,4,FALSE)),"-",VLOOKUP(G721,'AFM-Artikel'!$A$1:$D$4762,4,FALSE))</f>
        <v>lötbar</v>
      </c>
      <c r="C721" s="54"/>
      <c r="D721" s="54"/>
      <c r="E721" s="53"/>
      <c r="F721" s="54">
        <v>1</v>
      </c>
      <c r="G721" s="113">
        <v>5646</v>
      </c>
      <c r="H721" s="54">
        <v>4</v>
      </c>
      <c r="I721" s="104">
        <f>IF($G721="","",VLOOKUP($G721,'AFM-Artikel'!$A$1:$D$4762,3))</f>
        <v>11.73</v>
      </c>
      <c r="J721" s="106" t="s">
        <v>1674</v>
      </c>
    </row>
    <row r="722" spans="1:10" x14ac:dyDescent="0.2">
      <c r="A722" s="70"/>
      <c r="B722" s="54" t="str">
        <f>IF(ISNA(VLOOKUP(G722,'AFM-Artikel'!$A$1:$D$4762,4,FALSE)),"-",VLOOKUP(G722,'AFM-Artikel'!$A$1:$D$4762,4,FALSE))</f>
        <v>Cinch-Bu.steckbar</v>
      </c>
      <c r="C722" s="71"/>
      <c r="D722" s="54"/>
      <c r="E722" s="53"/>
      <c r="F722" s="54">
        <v>2</v>
      </c>
      <c r="G722" s="113">
        <v>5651</v>
      </c>
      <c r="H722" s="54">
        <v>4</v>
      </c>
      <c r="I722" s="104">
        <f>IF($G722="","",VLOOKUP($G722,'AFM-Artikel'!$A$1:$D$4762,3))</f>
        <v>17.59</v>
      </c>
      <c r="J722" s="106" t="s">
        <v>1674</v>
      </c>
    </row>
    <row r="723" spans="1:10" x14ac:dyDescent="0.2">
      <c r="A723" s="70"/>
      <c r="B723" s="54" t="str">
        <f>IF(ISNA(VLOOKUP(G723,'AFM-Artikel'!$A$1:$D$4762,4,FALSE)),"-",VLOOKUP(G723,'AFM-Artikel'!$A$1:$D$4762,4,FALSE))</f>
        <v>Cinch-Ku. 30cm</v>
      </c>
      <c r="C723" s="71"/>
      <c r="D723" s="54"/>
      <c r="E723" s="53"/>
      <c r="F723" s="54">
        <v>3</v>
      </c>
      <c r="G723" s="113">
        <v>5654</v>
      </c>
      <c r="H723" s="54">
        <v>4</v>
      </c>
      <c r="I723" s="104">
        <f>IF($G723="","",VLOOKUP($G723,'AFM-Artikel'!$A$1:$D$4762,3))</f>
        <v>21.99</v>
      </c>
      <c r="J723" s="106" t="s">
        <v>1675</v>
      </c>
    </row>
    <row r="724" spans="1:10" x14ac:dyDescent="0.2">
      <c r="A724" s="70"/>
      <c r="B724" s="54" t="str">
        <f>IF(ISNA(VLOOKUP(G724,'AFM-Artikel'!$A$1:$D$4762,4,FALSE)),"-",VLOOKUP(G724,'AFM-Artikel'!$A$1:$D$4762,4,FALSE))</f>
        <v>Cinch-St. 30cm</v>
      </c>
      <c r="C724" s="71"/>
      <c r="D724" s="54"/>
      <c r="E724" s="53"/>
      <c r="F724" s="54">
        <v>4</v>
      </c>
      <c r="G724" s="113">
        <v>5659</v>
      </c>
      <c r="H724" s="54">
        <v>4</v>
      </c>
      <c r="I724" s="104">
        <f>IF($G724="","",VLOOKUP($G724,'AFM-Artikel'!$A$1:$D$4762,3))</f>
        <v>21.99</v>
      </c>
      <c r="J724" s="106" t="s">
        <v>1675</v>
      </c>
    </row>
    <row r="725" spans="1:10" x14ac:dyDescent="0.2">
      <c r="A725" s="70"/>
      <c r="B725" s="54" t="str">
        <f>IF(ISNA(VLOOKUP(G725,'AFM-Artikel'!$A$1:$D$4762,4,FALSE)),"-",VLOOKUP(G725,'AFM-Artikel'!$A$1:$D$4762,4,FALSE))</f>
        <v>-</v>
      </c>
      <c r="C725" s="71"/>
      <c r="D725" s="54"/>
      <c r="E725" s="53"/>
      <c r="F725" s="54">
        <v>5</v>
      </c>
      <c r="G725" s="113">
        <v>1</v>
      </c>
      <c r="H725" s="54"/>
      <c r="I725" s="104">
        <f>IF($G725="","",VLOOKUP($G725,'AFM-Artikel'!$A$1:$D$4762,3))</f>
        <v>0</v>
      </c>
      <c r="J725" s="106"/>
    </row>
    <row r="726" spans="1:10" x14ac:dyDescent="0.2">
      <c r="A726" s="70"/>
      <c r="B726" s="54" t="str">
        <f>IF(ISNA(VLOOKUP(G726,'AFM-Artikel'!$A$1:$D$4762,4,FALSE)),"-",VLOOKUP(G726,'AFM-Artikel'!$A$1:$D$4762,4,FALSE))</f>
        <v>-</v>
      </c>
      <c r="C726" s="71"/>
      <c r="D726" s="54"/>
      <c r="E726" s="53"/>
      <c r="F726" s="72">
        <v>6</v>
      </c>
      <c r="G726" s="113">
        <v>1</v>
      </c>
      <c r="H726" s="54"/>
      <c r="I726" s="104">
        <f>IF($G726="","",VLOOKUP($G726,'AFM-Artikel'!$A$1:$D$4762,3))</f>
        <v>0</v>
      </c>
      <c r="J726" s="106"/>
    </row>
    <row r="727" spans="1:10" x14ac:dyDescent="0.2">
      <c r="A727" s="70"/>
      <c r="B727" s="54" t="str">
        <f>IF(ISNA(VLOOKUP(G727,'AFM-Artikel'!$A$1:$D$4762,4,FALSE)),"-",VLOOKUP(G727,'AFM-Artikel'!$A$1:$D$4762,4,FALSE))</f>
        <v>-</v>
      </c>
      <c r="C727" s="71"/>
      <c r="D727" s="54"/>
      <c r="E727" s="53"/>
      <c r="F727" s="54">
        <v>7</v>
      </c>
      <c r="G727" s="113">
        <v>1</v>
      </c>
      <c r="H727" s="54"/>
      <c r="I727" s="104">
        <f>IF($G727="","",VLOOKUP($G727,'AFM-Artikel'!$A$1:$D$4762,3))</f>
        <v>0</v>
      </c>
      <c r="J727" s="106"/>
    </row>
    <row r="728" spans="1:10" x14ac:dyDescent="0.2">
      <c r="A728" s="70"/>
      <c r="B728" s="54" t="str">
        <f>IF(ISNA(VLOOKUP(G728,'AFM-Artikel'!$A$1:$D$4762,4,FALSE)),"-",VLOOKUP(G728,'AFM-Artikel'!$A$1:$D$4762,4,FALSE))</f>
        <v>-</v>
      </c>
      <c r="C728" s="71"/>
      <c r="D728" s="54"/>
      <c r="E728" s="53"/>
      <c r="F728" s="54">
        <v>8</v>
      </c>
      <c r="G728" s="113">
        <v>1</v>
      </c>
      <c r="H728" s="54"/>
      <c r="I728" s="104">
        <f>IF($G728="","",VLOOKUP($G728,'AFM-Artikel'!$A$1:$D$4762,3))</f>
        <v>0</v>
      </c>
      <c r="J728" s="106"/>
    </row>
    <row r="729" spans="1:10" x14ac:dyDescent="0.2">
      <c r="A729" s="70"/>
      <c r="B729" s="54" t="str">
        <f>IF(ISNA(VLOOKUP(G729,'AFM-Artikel'!$A$1:$D$4762,4,FALSE)),"-",VLOOKUP(G729,'AFM-Artikel'!$A$1:$D$4762,4,FALSE))</f>
        <v>-</v>
      </c>
      <c r="C729" s="71"/>
      <c r="D729" s="54"/>
      <c r="E729" s="53"/>
      <c r="F729" s="54">
        <v>9</v>
      </c>
      <c r="G729" s="113">
        <v>1</v>
      </c>
      <c r="H729" s="54"/>
      <c r="I729" s="104">
        <f>IF($G729="","",VLOOKUP($G729,'AFM-Artikel'!$A$1:$D$4762,3))</f>
        <v>0</v>
      </c>
      <c r="J729" s="106"/>
    </row>
    <row r="730" spans="1:10" x14ac:dyDescent="0.2">
      <c r="A730" s="75"/>
      <c r="B730" s="54" t="str">
        <f>IF(ISNA(VLOOKUP(G730,'AFM-Artikel'!$A$1:$D$4762,4,FALSE)),"-",VLOOKUP(G730,'AFM-Artikel'!$A$1:$D$4762,4,FALSE))</f>
        <v>-</v>
      </c>
      <c r="C730" s="76"/>
      <c r="D730" s="77"/>
      <c r="E730" s="82"/>
      <c r="F730" s="77">
        <v>10</v>
      </c>
      <c r="G730" s="113">
        <v>1</v>
      </c>
      <c r="H730" s="77"/>
      <c r="I730" s="117">
        <f>IF($G730="","",VLOOKUP($G730,'AFM-Artikel'!$A$1:$D$4762,3))</f>
        <v>0</v>
      </c>
      <c r="J730" s="118"/>
    </row>
    <row r="731" spans="1:10" x14ac:dyDescent="0.2">
      <c r="A731" s="83" t="s">
        <v>1888</v>
      </c>
      <c r="B731" s="84" t="str">
        <f>IF($G731="","",VLOOKUP($G731,'AFM-Artikel'!$A$1:$D$4762,2))</f>
        <v>Nicht verfügbar!</v>
      </c>
      <c r="C731" s="84"/>
      <c r="D731" s="84"/>
      <c r="E731" s="85"/>
      <c r="F731" s="84"/>
      <c r="G731" s="114">
        <v>0</v>
      </c>
      <c r="H731" s="84"/>
      <c r="I731" s="119">
        <f>IF($G731="","",VLOOKUP($G731,'AFM-Artikel'!$A$1:$D$4762,3))</f>
        <v>0</v>
      </c>
      <c r="J731" s="120"/>
    </row>
    <row r="732" spans="1:10" x14ac:dyDescent="0.2">
      <c r="A732" s="83" t="s">
        <v>1889</v>
      </c>
      <c r="B732" s="84" t="str">
        <f>IF($G732="","",VLOOKUP($G732,'AFM-Artikel'!$A$1:$D$4762,2))</f>
        <v>Nicht verfügbar!</v>
      </c>
      <c r="C732" s="84"/>
      <c r="D732" s="84"/>
      <c r="E732" s="85"/>
      <c r="F732" s="84"/>
      <c r="G732" s="114">
        <v>0</v>
      </c>
      <c r="H732" s="84"/>
      <c r="I732" s="119">
        <f>IF($G732="","",VLOOKUP($G732,'AFM-Artikel'!$A$1:$D$4762,3))</f>
        <v>0</v>
      </c>
      <c r="J732" s="120"/>
    </row>
    <row r="733" spans="1:10" ht="13.5" thickBot="1" x14ac:dyDescent="0.25">
      <c r="A733" s="141" t="s">
        <v>1890</v>
      </c>
      <c r="B733" s="78" t="str">
        <f>IF($G733="","",VLOOKUP($G733,'AFM-Artikel'!$A$1:$D$4762,2))</f>
        <v>zusätzliche Kabellänge Audio 3mm</v>
      </c>
      <c r="C733" s="78"/>
      <c r="D733" s="78"/>
      <c r="E733" s="86"/>
      <c r="F733" s="78"/>
      <c r="G733" s="115">
        <v>5301</v>
      </c>
      <c r="H733" s="78"/>
      <c r="I733" s="105">
        <f>IF($G733="","",VLOOKUP($G733,'AFM-Artikel'!$A$1:$D$4762,3))</f>
        <v>0.61</v>
      </c>
      <c r="J733" s="107"/>
    </row>
    <row r="739" spans="1:10" ht="13.5" thickBot="1" x14ac:dyDescent="0.25">
      <c r="B739" t="s">
        <v>1914</v>
      </c>
    </row>
    <row r="740" spans="1:10" ht="15" x14ac:dyDescent="0.2">
      <c r="A740" s="62" t="s">
        <v>633</v>
      </c>
      <c r="B740" s="63" t="s">
        <v>262</v>
      </c>
      <c r="C740" s="64" t="s">
        <v>1658</v>
      </c>
      <c r="D740" s="64" t="s">
        <v>1893</v>
      </c>
      <c r="E740" s="80"/>
      <c r="F740" s="66">
        <f>IF(Konfigurator!H$62=B741,1,IF(Konfigurator!H$62=B742,2,IF(Konfigurator!H$62=B743,3,IF(Konfigurator!H$62=B744,4,IF(Konfigurator!H$62=B745,5,IF(Konfigurator!H$62=B746,6,IF(Konfigurator!H$62=B747,7,IF(Konfigurator!H$62=B748,8,))))))))+IF(Konfigurator!H$62=B749,9)+IF(Konfigurator!H$62=B750,10)+IF(Konfigurator!H$62=E740,0)</f>
        <v>0</v>
      </c>
      <c r="G740" s="112" t="s">
        <v>1469</v>
      </c>
      <c r="H740" s="81" t="s">
        <v>1461</v>
      </c>
      <c r="I740" s="81" t="s">
        <v>498</v>
      </c>
      <c r="J740" s="68" t="s">
        <v>1673</v>
      </c>
    </row>
    <row r="741" spans="1:10" x14ac:dyDescent="0.2">
      <c r="A741" s="70"/>
      <c r="B741" s="54" t="str">
        <f>IF(ISNA(VLOOKUP(G741,'AFM-Artikel'!$A$1:$D$4762,4,FALSE)),"-",VLOOKUP(G741,'AFM-Artikel'!$A$1:$D$4762,4,FALSE))</f>
        <v>lötbar</v>
      </c>
      <c r="C741" s="54"/>
      <c r="D741" s="54"/>
      <c r="E741" s="53"/>
      <c r="F741" s="54">
        <v>1</v>
      </c>
      <c r="G741" s="113">
        <v>5648</v>
      </c>
      <c r="H741" s="54">
        <v>4</v>
      </c>
      <c r="I741" s="104">
        <f>IF($G741="","",VLOOKUP($G741,'AFM-Artikel'!$A$1:$D$4762,3))</f>
        <v>11.73</v>
      </c>
      <c r="J741" s="106" t="s">
        <v>1674</v>
      </c>
    </row>
    <row r="742" spans="1:10" x14ac:dyDescent="0.2">
      <c r="A742" s="70"/>
      <c r="B742" s="54" t="str">
        <f>IF(ISNA(VLOOKUP(G742,'AFM-Artikel'!$A$1:$D$4762,4,FALSE)),"-",VLOOKUP(G742,'AFM-Artikel'!$A$1:$D$4762,4,FALSE))</f>
        <v>Cinch-Ku. 30cm</v>
      </c>
      <c r="C742" s="71"/>
      <c r="D742" s="54"/>
      <c r="E742" s="53"/>
      <c r="F742" s="54">
        <v>2</v>
      </c>
      <c r="G742" s="113">
        <v>5656</v>
      </c>
      <c r="H742" s="54">
        <v>4</v>
      </c>
      <c r="I742" s="104">
        <f>IF($G742="","",VLOOKUP($G742,'AFM-Artikel'!$A$1:$D$4762,3))</f>
        <v>21.99</v>
      </c>
      <c r="J742" s="106" t="s">
        <v>1675</v>
      </c>
    </row>
    <row r="743" spans="1:10" x14ac:dyDescent="0.2">
      <c r="A743" s="70"/>
      <c r="B743" s="54" t="str">
        <f>IF(ISNA(VLOOKUP(G743,'AFM-Artikel'!$A$1:$D$4762,4,FALSE)),"-",VLOOKUP(G743,'AFM-Artikel'!$A$1:$D$4762,4,FALSE))</f>
        <v>Cinch-St. 30cm</v>
      </c>
      <c r="C743" s="71"/>
      <c r="D743" s="54"/>
      <c r="E743" s="53"/>
      <c r="F743" s="54">
        <v>3</v>
      </c>
      <c r="G743" s="113">
        <v>5661</v>
      </c>
      <c r="H743" s="54">
        <v>4</v>
      </c>
      <c r="I743" s="104">
        <f>IF($G743="","",VLOOKUP($G743,'AFM-Artikel'!$A$1:$D$4762,3))</f>
        <v>21.99</v>
      </c>
      <c r="J743" s="106" t="s">
        <v>1675</v>
      </c>
    </row>
    <row r="744" spans="1:10" x14ac:dyDescent="0.2">
      <c r="A744" s="70"/>
      <c r="B744" s="54" t="str">
        <f>IF(ISNA(VLOOKUP(G744,'AFM-Artikel'!$A$1:$D$4762,4,FALSE)),"-",VLOOKUP(G744,'AFM-Artikel'!$A$1:$D$4762,4,FALSE))</f>
        <v>-</v>
      </c>
      <c r="C744" s="71"/>
      <c r="D744" s="54"/>
      <c r="E744" s="53"/>
      <c r="F744" s="54">
        <v>4</v>
      </c>
      <c r="G744" s="113">
        <v>1</v>
      </c>
      <c r="H744" s="54"/>
      <c r="I744" s="104">
        <f>IF($G744="","",VLOOKUP($G744,'AFM-Artikel'!$A$1:$D$4762,3))</f>
        <v>0</v>
      </c>
      <c r="J744" s="106"/>
    </row>
    <row r="745" spans="1:10" x14ac:dyDescent="0.2">
      <c r="A745" s="70"/>
      <c r="B745" s="54" t="str">
        <f>IF(ISNA(VLOOKUP(G745,'AFM-Artikel'!$A$1:$D$4762,4,FALSE)),"-",VLOOKUP(G745,'AFM-Artikel'!$A$1:$D$4762,4,FALSE))</f>
        <v>-</v>
      </c>
      <c r="C745" s="71"/>
      <c r="D745" s="54"/>
      <c r="E745" s="53"/>
      <c r="F745" s="54">
        <v>5</v>
      </c>
      <c r="G745" s="113">
        <v>1</v>
      </c>
      <c r="H745" s="54"/>
      <c r="I745" s="104">
        <f>IF($G745="","",VLOOKUP($G745,'AFM-Artikel'!$A$1:$D$4762,3))</f>
        <v>0</v>
      </c>
      <c r="J745" s="106"/>
    </row>
    <row r="746" spans="1:10" x14ac:dyDescent="0.2">
      <c r="A746" s="70"/>
      <c r="B746" s="54" t="str">
        <f>IF(ISNA(VLOOKUP(G746,'AFM-Artikel'!$A$1:$D$4762,4,FALSE)),"-",VLOOKUP(G746,'AFM-Artikel'!$A$1:$D$4762,4,FALSE))</f>
        <v>-</v>
      </c>
      <c r="C746" s="71"/>
      <c r="D746" s="54"/>
      <c r="E746" s="53"/>
      <c r="F746" s="72">
        <v>6</v>
      </c>
      <c r="G746" s="113">
        <v>1</v>
      </c>
      <c r="H746" s="54"/>
      <c r="I746" s="104">
        <f>IF($G746="","",VLOOKUP($G746,'AFM-Artikel'!$A$1:$D$4762,3))</f>
        <v>0</v>
      </c>
      <c r="J746" s="106"/>
    </row>
    <row r="747" spans="1:10" x14ac:dyDescent="0.2">
      <c r="A747" s="70"/>
      <c r="B747" s="54" t="str">
        <f>IF(ISNA(VLOOKUP(G747,'AFM-Artikel'!$A$1:$D$4762,4,FALSE)),"-",VLOOKUP(G747,'AFM-Artikel'!$A$1:$D$4762,4,FALSE))</f>
        <v>-</v>
      </c>
      <c r="C747" s="71"/>
      <c r="D747" s="54"/>
      <c r="E747" s="53"/>
      <c r="F747" s="54">
        <v>7</v>
      </c>
      <c r="G747" s="113">
        <v>1</v>
      </c>
      <c r="H747" s="54"/>
      <c r="I747" s="104">
        <f>IF($G747="","",VLOOKUP($G747,'AFM-Artikel'!$A$1:$D$4762,3))</f>
        <v>0</v>
      </c>
      <c r="J747" s="106"/>
    </row>
    <row r="748" spans="1:10" x14ac:dyDescent="0.2">
      <c r="A748" s="70"/>
      <c r="B748" s="54" t="str">
        <f>IF(ISNA(VLOOKUP(G748,'AFM-Artikel'!$A$1:$D$4762,4,FALSE)),"-",VLOOKUP(G748,'AFM-Artikel'!$A$1:$D$4762,4,FALSE))</f>
        <v>-</v>
      </c>
      <c r="C748" s="71"/>
      <c r="D748" s="54"/>
      <c r="E748" s="53"/>
      <c r="F748" s="54">
        <v>8</v>
      </c>
      <c r="G748" s="113">
        <v>1</v>
      </c>
      <c r="H748" s="54"/>
      <c r="I748" s="104">
        <f>IF($G748="","",VLOOKUP($G748,'AFM-Artikel'!$A$1:$D$4762,3))</f>
        <v>0</v>
      </c>
      <c r="J748" s="106"/>
    </row>
    <row r="749" spans="1:10" x14ac:dyDescent="0.2">
      <c r="A749" s="70"/>
      <c r="B749" s="54" t="str">
        <f>IF(ISNA(VLOOKUP(G749,'AFM-Artikel'!$A$1:$D$4762,4,FALSE)),"-",VLOOKUP(G749,'AFM-Artikel'!$A$1:$D$4762,4,FALSE))</f>
        <v>-</v>
      </c>
      <c r="C749" s="71"/>
      <c r="D749" s="54"/>
      <c r="E749" s="53"/>
      <c r="F749" s="54">
        <v>9</v>
      </c>
      <c r="G749" s="113">
        <v>1</v>
      </c>
      <c r="H749" s="54"/>
      <c r="I749" s="104">
        <f>IF($G749="","",VLOOKUP($G749,'AFM-Artikel'!$A$1:$D$4762,3))</f>
        <v>0</v>
      </c>
      <c r="J749" s="106"/>
    </row>
    <row r="750" spans="1:10" x14ac:dyDescent="0.2">
      <c r="A750" s="75"/>
      <c r="B750" s="54" t="str">
        <f>IF(ISNA(VLOOKUP(G750,'AFM-Artikel'!$A$1:$D$4762,4,FALSE)),"-",VLOOKUP(G750,'AFM-Artikel'!$A$1:$D$4762,4,FALSE))</f>
        <v>-</v>
      </c>
      <c r="C750" s="76"/>
      <c r="D750" s="77"/>
      <c r="E750" s="82"/>
      <c r="F750" s="77">
        <v>10</v>
      </c>
      <c r="G750" s="113">
        <v>1</v>
      </c>
      <c r="H750" s="77"/>
      <c r="I750" s="117">
        <f>IF($G750="","",VLOOKUP($G750,'AFM-Artikel'!$A$1:$D$4762,3))</f>
        <v>0</v>
      </c>
      <c r="J750" s="118"/>
    </row>
    <row r="751" spans="1:10" x14ac:dyDescent="0.2">
      <c r="A751" s="83" t="s">
        <v>1888</v>
      </c>
      <c r="B751" s="84" t="str">
        <f>IF($G751="","",VLOOKUP($G751,'AFM-Artikel'!$A$1:$D$4762,2))</f>
        <v>Nicht verfügbar!</v>
      </c>
      <c r="C751" s="84"/>
      <c r="D751" s="84"/>
      <c r="E751" s="85"/>
      <c r="F751" s="84"/>
      <c r="G751" s="114">
        <v>0</v>
      </c>
      <c r="H751" s="84"/>
      <c r="I751" s="119">
        <f>IF($G751="","",VLOOKUP($G751,'AFM-Artikel'!$A$1:$D$4762,3))</f>
        <v>0</v>
      </c>
      <c r="J751" s="120"/>
    </row>
    <row r="752" spans="1:10" x14ac:dyDescent="0.2">
      <c r="A752" s="83" t="s">
        <v>1889</v>
      </c>
      <c r="B752" s="84" t="str">
        <f>IF($G752="","",VLOOKUP($G752,'AFM-Artikel'!$A$1:$D$4762,2))</f>
        <v>Nicht verfügbar!</v>
      </c>
      <c r="C752" s="84"/>
      <c r="D752" s="84"/>
      <c r="E752" s="85"/>
      <c r="F752" s="84"/>
      <c r="G752" s="114">
        <v>0</v>
      </c>
      <c r="H752" s="84"/>
      <c r="I752" s="119">
        <f>IF($G752="","",VLOOKUP($G752,'AFM-Artikel'!$A$1:$D$4762,3))</f>
        <v>0</v>
      </c>
      <c r="J752" s="120"/>
    </row>
    <row r="753" spans="1:10" ht="13.5" thickBot="1" x14ac:dyDescent="0.25">
      <c r="A753" s="141" t="s">
        <v>1890</v>
      </c>
      <c r="B753" s="78" t="str">
        <f>IF($G753="","",VLOOKUP($G753,'AFM-Artikel'!$A$1:$D$4762,2))</f>
        <v>zusätzliche Kabellänge Audio 3mm</v>
      </c>
      <c r="C753" s="78"/>
      <c r="D753" s="78"/>
      <c r="E753" s="86"/>
      <c r="F753" s="78"/>
      <c r="G753" s="115">
        <v>5301</v>
      </c>
      <c r="H753" s="78"/>
      <c r="I753" s="105">
        <f>IF($G753="","",VLOOKUP($G753,'AFM-Artikel'!$A$1:$D$4762,3))</f>
        <v>0.61</v>
      </c>
      <c r="J753" s="107"/>
    </row>
    <row r="759" spans="1:10" ht="13.5" thickBot="1" x14ac:dyDescent="0.25">
      <c r="B759" t="s">
        <v>1913</v>
      </c>
    </row>
    <row r="760" spans="1:10" ht="15" x14ac:dyDescent="0.2">
      <c r="A760" s="62" t="s">
        <v>632</v>
      </c>
      <c r="B760" s="63" t="s">
        <v>262</v>
      </c>
      <c r="C760" s="64" t="s">
        <v>1658</v>
      </c>
      <c r="D760" s="64" t="s">
        <v>1893</v>
      </c>
      <c r="E760" s="80"/>
      <c r="F760" s="66">
        <f>IF(Konfigurator!J$62=B761,1,IF(Konfigurator!J$62=B762,2,IF(Konfigurator!J$62=B763,3,IF(Konfigurator!J$62=B764,4,IF(Konfigurator!J$62=B765,5,IF(Konfigurator!J$62=B766,6,IF(Konfigurator!J$62=B767,7,IF(Konfigurator!J$62=B768,8,))))))))+IF(Konfigurator!J$62=B769,9)+IF(Konfigurator!J$62=B770,10)+IF(Konfigurator!J$62=E760,0)</f>
        <v>0</v>
      </c>
      <c r="G760" s="112" t="s">
        <v>1469</v>
      </c>
      <c r="H760" s="81" t="s">
        <v>1461</v>
      </c>
      <c r="I760" s="81" t="s">
        <v>498</v>
      </c>
      <c r="J760" s="68" t="s">
        <v>1673</v>
      </c>
    </row>
    <row r="761" spans="1:10" x14ac:dyDescent="0.2">
      <c r="A761" s="70"/>
      <c r="B761" s="54" t="str">
        <f>IF(ISNA(VLOOKUP(G761,'AFM-Artikel'!$A$1:$D$4762,4,FALSE)),"-",VLOOKUP(G761,'AFM-Artikel'!$A$1:$D$4762,4,FALSE))</f>
        <v>lötbar</v>
      </c>
      <c r="C761" s="54"/>
      <c r="D761" s="54"/>
      <c r="E761" s="53"/>
      <c r="F761" s="54">
        <v>1</v>
      </c>
      <c r="G761" s="113">
        <v>5649</v>
      </c>
      <c r="H761" s="54">
        <v>4</v>
      </c>
      <c r="I761" s="104">
        <f>IF($G761="","",VLOOKUP($G761,'AFM-Artikel'!$A$1:$D$4762,3))</f>
        <v>11.73</v>
      </c>
      <c r="J761" s="106" t="s">
        <v>1674</v>
      </c>
    </row>
    <row r="762" spans="1:10" x14ac:dyDescent="0.2">
      <c r="A762" s="70"/>
      <c r="B762" s="54" t="str">
        <f>IF(ISNA(VLOOKUP(G762,'AFM-Artikel'!$A$1:$D$4762,4,FALSE)),"-",VLOOKUP(G762,'AFM-Artikel'!$A$1:$D$4762,4,FALSE))</f>
        <v>Cinch-Ku. 30cm</v>
      </c>
      <c r="C762" s="71"/>
      <c r="D762" s="54"/>
      <c r="E762" s="53"/>
      <c r="F762" s="54">
        <v>2</v>
      </c>
      <c r="G762" s="113">
        <v>5657</v>
      </c>
      <c r="H762" s="54">
        <v>4</v>
      </c>
      <c r="I762" s="104">
        <f>IF($G762="","",VLOOKUP($G762,'AFM-Artikel'!$A$1:$D$4762,3))</f>
        <v>21.99</v>
      </c>
      <c r="J762" s="106" t="s">
        <v>1675</v>
      </c>
    </row>
    <row r="763" spans="1:10" x14ac:dyDescent="0.2">
      <c r="A763" s="70"/>
      <c r="B763" s="54" t="str">
        <f>IF(ISNA(VLOOKUP(G763,'AFM-Artikel'!$A$1:$D$4762,4,FALSE)),"-",VLOOKUP(G763,'AFM-Artikel'!$A$1:$D$4762,4,FALSE))</f>
        <v>Cinch-St. 30cm</v>
      </c>
      <c r="C763" s="71"/>
      <c r="D763" s="54"/>
      <c r="E763" s="53"/>
      <c r="F763" s="54">
        <v>3</v>
      </c>
      <c r="G763" s="113">
        <v>5662</v>
      </c>
      <c r="H763" s="54">
        <v>4</v>
      </c>
      <c r="I763" s="104">
        <f>IF($G763="","",VLOOKUP($G763,'AFM-Artikel'!$A$1:$D$4762,3))</f>
        <v>21.99</v>
      </c>
      <c r="J763" s="106" t="s">
        <v>1675</v>
      </c>
    </row>
    <row r="764" spans="1:10" x14ac:dyDescent="0.2">
      <c r="A764" s="70"/>
      <c r="B764" s="54" t="str">
        <f>IF(ISNA(VLOOKUP(G764,'AFM-Artikel'!$A$1:$D$4762,4,FALSE)),"-",VLOOKUP(G764,'AFM-Artikel'!$A$1:$D$4762,4,FALSE))</f>
        <v>-</v>
      </c>
      <c r="C764" s="71"/>
      <c r="D764" s="54"/>
      <c r="E764" s="53"/>
      <c r="F764" s="54">
        <v>4</v>
      </c>
      <c r="G764" s="113">
        <v>1</v>
      </c>
      <c r="H764" s="54"/>
      <c r="I764" s="104">
        <f>IF($G764="","",VLOOKUP($G764,'AFM-Artikel'!$A$1:$D$4762,3))</f>
        <v>0</v>
      </c>
      <c r="J764" s="106"/>
    </row>
    <row r="765" spans="1:10" x14ac:dyDescent="0.2">
      <c r="A765" s="70"/>
      <c r="B765" s="54" t="str">
        <f>IF(ISNA(VLOOKUP(G765,'AFM-Artikel'!$A$1:$D$4762,4,FALSE)),"-",VLOOKUP(G765,'AFM-Artikel'!$A$1:$D$4762,4,FALSE))</f>
        <v>-</v>
      </c>
      <c r="C765" s="71"/>
      <c r="D765" s="54"/>
      <c r="E765" s="53"/>
      <c r="F765" s="54">
        <v>5</v>
      </c>
      <c r="G765" s="113">
        <v>1</v>
      </c>
      <c r="H765" s="54"/>
      <c r="I765" s="104">
        <f>IF($G765="","",VLOOKUP($G765,'AFM-Artikel'!$A$1:$D$4762,3))</f>
        <v>0</v>
      </c>
      <c r="J765" s="106"/>
    </row>
    <row r="766" spans="1:10" x14ac:dyDescent="0.2">
      <c r="A766" s="70"/>
      <c r="B766" s="54" t="str">
        <f>IF(ISNA(VLOOKUP(G766,'AFM-Artikel'!$A$1:$D$4762,4,FALSE)),"-",VLOOKUP(G766,'AFM-Artikel'!$A$1:$D$4762,4,FALSE))</f>
        <v>-</v>
      </c>
      <c r="C766" s="71"/>
      <c r="D766" s="54"/>
      <c r="E766" s="53"/>
      <c r="F766" s="72">
        <v>6</v>
      </c>
      <c r="G766" s="113">
        <v>1</v>
      </c>
      <c r="H766" s="54"/>
      <c r="I766" s="104">
        <f>IF($G766="","",VLOOKUP($G766,'AFM-Artikel'!$A$1:$D$4762,3))</f>
        <v>0</v>
      </c>
      <c r="J766" s="106"/>
    </row>
    <row r="767" spans="1:10" x14ac:dyDescent="0.2">
      <c r="A767" s="70"/>
      <c r="B767" s="54" t="str">
        <f>IF(ISNA(VLOOKUP(G767,'AFM-Artikel'!$A$1:$D$4762,4,FALSE)),"-",VLOOKUP(G767,'AFM-Artikel'!$A$1:$D$4762,4,FALSE))</f>
        <v>-</v>
      </c>
      <c r="C767" s="71"/>
      <c r="D767" s="54"/>
      <c r="E767" s="53"/>
      <c r="F767" s="54">
        <v>7</v>
      </c>
      <c r="G767" s="113">
        <v>1</v>
      </c>
      <c r="H767" s="54"/>
      <c r="I767" s="104">
        <f>IF($G767="","",VLOOKUP($G767,'AFM-Artikel'!$A$1:$D$4762,3))</f>
        <v>0</v>
      </c>
      <c r="J767" s="106"/>
    </row>
    <row r="768" spans="1:10" x14ac:dyDescent="0.2">
      <c r="A768" s="70"/>
      <c r="B768" s="54" t="str">
        <f>IF(ISNA(VLOOKUP(G768,'AFM-Artikel'!$A$1:$D$4762,4,FALSE)),"-",VLOOKUP(G768,'AFM-Artikel'!$A$1:$D$4762,4,FALSE))</f>
        <v>-</v>
      </c>
      <c r="C768" s="71"/>
      <c r="D768" s="54"/>
      <c r="E768" s="53"/>
      <c r="F768" s="54">
        <v>8</v>
      </c>
      <c r="G768" s="113">
        <v>1</v>
      </c>
      <c r="H768" s="54"/>
      <c r="I768" s="104">
        <f>IF($G768="","",VLOOKUP($G768,'AFM-Artikel'!$A$1:$D$4762,3))</f>
        <v>0</v>
      </c>
      <c r="J768" s="106"/>
    </row>
    <row r="769" spans="1:10" x14ac:dyDescent="0.2">
      <c r="A769" s="70"/>
      <c r="B769" s="54" t="str">
        <f>IF(ISNA(VLOOKUP(G769,'AFM-Artikel'!$A$1:$D$4762,4,FALSE)),"-",VLOOKUP(G769,'AFM-Artikel'!$A$1:$D$4762,4,FALSE))</f>
        <v>-</v>
      </c>
      <c r="C769" s="71"/>
      <c r="D769" s="54"/>
      <c r="E769" s="53"/>
      <c r="F769" s="54">
        <v>9</v>
      </c>
      <c r="G769" s="113">
        <v>1</v>
      </c>
      <c r="H769" s="54"/>
      <c r="I769" s="104">
        <f>IF($G769="","",VLOOKUP($G769,'AFM-Artikel'!$A$1:$D$4762,3))</f>
        <v>0</v>
      </c>
      <c r="J769" s="106"/>
    </row>
    <row r="770" spans="1:10" x14ac:dyDescent="0.2">
      <c r="A770" s="75"/>
      <c r="B770" s="54" t="str">
        <f>IF(ISNA(VLOOKUP(G770,'AFM-Artikel'!$A$1:$D$4762,4,FALSE)),"-",VLOOKUP(G770,'AFM-Artikel'!$A$1:$D$4762,4,FALSE))</f>
        <v>-</v>
      </c>
      <c r="C770" s="76"/>
      <c r="D770" s="77"/>
      <c r="E770" s="82"/>
      <c r="F770" s="77">
        <v>10</v>
      </c>
      <c r="G770" s="113">
        <v>1</v>
      </c>
      <c r="H770" s="77"/>
      <c r="I770" s="117">
        <f>IF($G770="","",VLOOKUP($G770,'AFM-Artikel'!$A$1:$D$4762,3))</f>
        <v>0</v>
      </c>
      <c r="J770" s="118"/>
    </row>
    <row r="771" spans="1:10" x14ac:dyDescent="0.2">
      <c r="A771" s="83" t="s">
        <v>1888</v>
      </c>
      <c r="B771" s="84" t="str">
        <f>IF($G771="","",VLOOKUP($G771,'AFM-Artikel'!$A$1:$D$4762,2))</f>
        <v>Nicht verfügbar!</v>
      </c>
      <c r="C771" s="84"/>
      <c r="D771" s="84"/>
      <c r="E771" s="85"/>
      <c r="F771" s="84"/>
      <c r="G771" s="114">
        <v>0</v>
      </c>
      <c r="H771" s="84"/>
      <c r="I771" s="119">
        <f>IF($G771="","",VLOOKUP($G771,'AFM-Artikel'!$A$1:$D$4762,3))</f>
        <v>0</v>
      </c>
      <c r="J771" s="120"/>
    </row>
    <row r="772" spans="1:10" x14ac:dyDescent="0.2">
      <c r="A772" s="83" t="s">
        <v>1889</v>
      </c>
      <c r="B772" s="84" t="str">
        <f>IF($G772="","",VLOOKUP($G772,'AFM-Artikel'!$A$1:$D$4762,2))</f>
        <v>Nicht verfügbar!</v>
      </c>
      <c r="C772" s="84"/>
      <c r="D772" s="84"/>
      <c r="E772" s="85"/>
      <c r="F772" s="84"/>
      <c r="G772" s="114">
        <v>0</v>
      </c>
      <c r="H772" s="84"/>
      <c r="I772" s="119">
        <f>IF($G772="","",VLOOKUP($G772,'AFM-Artikel'!$A$1:$D$4762,3))</f>
        <v>0</v>
      </c>
      <c r="J772" s="120"/>
    </row>
    <row r="773" spans="1:10" ht="13.5" thickBot="1" x14ac:dyDescent="0.25">
      <c r="A773" s="141" t="s">
        <v>1890</v>
      </c>
      <c r="B773" s="78" t="str">
        <f>IF($G773="","",VLOOKUP($G773,'AFM-Artikel'!$A$1:$D$4762,2))</f>
        <v>zusätzliche Kabellänge Audio 3mm</v>
      </c>
      <c r="C773" s="78"/>
      <c r="D773" s="78"/>
      <c r="E773" s="86"/>
      <c r="F773" s="78"/>
      <c r="G773" s="115">
        <v>5301</v>
      </c>
      <c r="H773" s="78"/>
      <c r="I773" s="105">
        <f>IF($G773="","",VLOOKUP($G773,'AFM-Artikel'!$A$1:$D$4762,3))</f>
        <v>0.61</v>
      </c>
      <c r="J773" s="107"/>
    </row>
    <row r="779" spans="1:10" ht="13.5" thickBot="1" x14ac:dyDescent="0.25">
      <c r="B779" t="s">
        <v>1912</v>
      </c>
    </row>
    <row r="780" spans="1:10" ht="15" x14ac:dyDescent="0.2">
      <c r="A780" s="62" t="s">
        <v>631</v>
      </c>
      <c r="B780" s="63" t="s">
        <v>262</v>
      </c>
      <c r="C780" s="64" t="s">
        <v>1658</v>
      </c>
      <c r="D780" s="64" t="s">
        <v>1893</v>
      </c>
      <c r="E780" s="80"/>
      <c r="F780" s="66">
        <f>IF(Konfigurator!L$62=B781,1,IF(Konfigurator!L$62=B782,2,IF(Konfigurator!L$62=B783,3,IF(Konfigurator!L$62=B784,4,IF(Konfigurator!L$62=B785,5,IF(Konfigurator!L$62=B786,6,IF(Konfigurator!L$62=B787,7,IF(Konfigurator!L$62=B788,8,))))))))+IF(Konfigurator!L$62=B789,9)+IF(Konfigurator!L$62=B790,10)+IF(Konfigurator!L$62=E780,0)</f>
        <v>0</v>
      </c>
      <c r="G780" s="112" t="s">
        <v>1469</v>
      </c>
      <c r="H780" s="81" t="s">
        <v>1461</v>
      </c>
      <c r="I780" s="81" t="s">
        <v>498</v>
      </c>
      <c r="J780" s="68" t="s">
        <v>1673</v>
      </c>
    </row>
    <row r="781" spans="1:10" x14ac:dyDescent="0.2">
      <c r="A781" s="70"/>
      <c r="B781" s="54" t="str">
        <f>IF(ISNA(VLOOKUP(G781,'AFM-Artikel'!$A$1:$D$4762,4,FALSE)),"-",VLOOKUP(G781,'AFM-Artikel'!$A$1:$D$4762,4,FALSE))</f>
        <v>3x lötbar</v>
      </c>
      <c r="C781" s="54"/>
      <c r="D781" s="54"/>
      <c r="E781" s="53"/>
      <c r="F781" s="54">
        <v>1</v>
      </c>
      <c r="G781" s="113">
        <v>5727</v>
      </c>
      <c r="H781" s="54">
        <v>8</v>
      </c>
      <c r="I781" s="104">
        <f>IF($G781="","",VLOOKUP($G781,'AFM-Artikel'!$A$1:$D$4762,3))</f>
        <v>35.18</v>
      </c>
      <c r="J781" s="106" t="s">
        <v>1674</v>
      </c>
    </row>
    <row r="782" spans="1:10" x14ac:dyDescent="0.2">
      <c r="A782" s="70"/>
      <c r="B782" s="54" t="str">
        <f>IF(ISNA(VLOOKUP(G782,'AFM-Artikel'!$A$1:$D$4762,4,FALSE)),"-",VLOOKUP(G782,'AFM-Artikel'!$A$1:$D$4762,4,FALSE))</f>
        <v>3xCinch-Ku. 30cm</v>
      </c>
      <c r="C782" s="71"/>
      <c r="D782" s="54"/>
      <c r="E782" s="53"/>
      <c r="F782" s="54">
        <v>2</v>
      </c>
      <c r="G782" s="113">
        <v>5730</v>
      </c>
      <c r="H782" s="54">
        <v>8</v>
      </c>
      <c r="I782" s="104">
        <f>IF($G782="","",VLOOKUP($G782,'AFM-Artikel'!$A$1:$D$4762,3))</f>
        <v>65.959999999999994</v>
      </c>
      <c r="J782" s="106" t="s">
        <v>1675</v>
      </c>
    </row>
    <row r="783" spans="1:10" x14ac:dyDescent="0.2">
      <c r="A783" s="70"/>
      <c r="B783" s="54" t="str">
        <f>IF(ISNA(VLOOKUP(G783,'AFM-Artikel'!$A$1:$D$4762,4,FALSE)),"-",VLOOKUP(G783,'AFM-Artikel'!$A$1:$D$4762,4,FALSE))</f>
        <v>3xCinch-St. 30cm</v>
      </c>
      <c r="C783" s="71"/>
      <c r="D783" s="54"/>
      <c r="E783" s="53"/>
      <c r="F783" s="54">
        <v>3</v>
      </c>
      <c r="G783" s="113">
        <v>5772</v>
      </c>
      <c r="H783" s="54">
        <v>8</v>
      </c>
      <c r="I783" s="104">
        <f>IF($G783="","",VLOOKUP($G783,'AFM-Artikel'!$A$1:$D$4762,3))</f>
        <v>65.959999999999994</v>
      </c>
      <c r="J783" s="106" t="s">
        <v>1675</v>
      </c>
    </row>
    <row r="784" spans="1:10" x14ac:dyDescent="0.2">
      <c r="A784" s="70"/>
      <c r="B784" s="54" t="str">
        <f>IF(ISNA(VLOOKUP(G784,'AFM-Artikel'!$A$1:$D$4762,4,FALSE)),"-",VLOOKUP(G784,'AFM-Artikel'!$A$1:$D$4762,4,FALSE))</f>
        <v>-</v>
      </c>
      <c r="C784" s="71"/>
      <c r="D784" s="54"/>
      <c r="E784" s="53"/>
      <c r="F784" s="54">
        <v>4</v>
      </c>
      <c r="G784" s="113">
        <v>1</v>
      </c>
      <c r="H784" s="54"/>
      <c r="I784" s="104">
        <f>IF($G784="","",VLOOKUP($G784,'AFM-Artikel'!$A$1:$D$4762,3))</f>
        <v>0</v>
      </c>
      <c r="J784" s="106"/>
    </row>
    <row r="785" spans="1:10" x14ac:dyDescent="0.2">
      <c r="A785" s="70"/>
      <c r="B785" s="54" t="str">
        <f>IF(ISNA(VLOOKUP(G785,'AFM-Artikel'!$A$1:$D$4762,4,FALSE)),"-",VLOOKUP(G785,'AFM-Artikel'!$A$1:$D$4762,4,FALSE))</f>
        <v>-</v>
      </c>
      <c r="C785" s="71"/>
      <c r="D785" s="54"/>
      <c r="E785" s="53"/>
      <c r="F785" s="54">
        <v>5</v>
      </c>
      <c r="G785" s="113">
        <v>1</v>
      </c>
      <c r="H785" s="54"/>
      <c r="I785" s="104">
        <f>IF($G785="","",VLOOKUP($G785,'AFM-Artikel'!$A$1:$D$4762,3))</f>
        <v>0</v>
      </c>
      <c r="J785" s="106"/>
    </row>
    <row r="786" spans="1:10" x14ac:dyDescent="0.2">
      <c r="A786" s="70"/>
      <c r="B786" s="54" t="str">
        <f>IF(ISNA(VLOOKUP(G786,'AFM-Artikel'!$A$1:$D$4762,4,FALSE)),"-",VLOOKUP(G786,'AFM-Artikel'!$A$1:$D$4762,4,FALSE))</f>
        <v>-</v>
      </c>
      <c r="C786" s="71"/>
      <c r="D786" s="54"/>
      <c r="E786" s="53"/>
      <c r="F786" s="72">
        <v>6</v>
      </c>
      <c r="G786" s="113">
        <v>1</v>
      </c>
      <c r="H786" s="54"/>
      <c r="I786" s="104">
        <f>IF($G786="","",VLOOKUP($G786,'AFM-Artikel'!$A$1:$D$4762,3))</f>
        <v>0</v>
      </c>
      <c r="J786" s="106"/>
    </row>
    <row r="787" spans="1:10" x14ac:dyDescent="0.2">
      <c r="A787" s="70"/>
      <c r="B787" s="54" t="str">
        <f>IF(ISNA(VLOOKUP(G787,'AFM-Artikel'!$A$1:$D$4762,4,FALSE)),"-",VLOOKUP(G787,'AFM-Artikel'!$A$1:$D$4762,4,FALSE))</f>
        <v>-</v>
      </c>
      <c r="C787" s="71"/>
      <c r="D787" s="54"/>
      <c r="E787" s="53"/>
      <c r="F787" s="54">
        <v>7</v>
      </c>
      <c r="G787" s="113">
        <v>1</v>
      </c>
      <c r="H787" s="54"/>
      <c r="I787" s="104">
        <f>IF($G787="","",VLOOKUP($G787,'AFM-Artikel'!$A$1:$D$4762,3))</f>
        <v>0</v>
      </c>
      <c r="J787" s="106"/>
    </row>
    <row r="788" spans="1:10" x14ac:dyDescent="0.2">
      <c r="A788" s="70"/>
      <c r="B788" s="54" t="str">
        <f>IF(ISNA(VLOOKUP(G788,'AFM-Artikel'!$A$1:$D$4762,4,FALSE)),"-",VLOOKUP(G788,'AFM-Artikel'!$A$1:$D$4762,4,FALSE))</f>
        <v>-</v>
      </c>
      <c r="C788" s="71"/>
      <c r="D788" s="54"/>
      <c r="E788" s="53"/>
      <c r="F788" s="54">
        <v>8</v>
      </c>
      <c r="G788" s="113">
        <v>1</v>
      </c>
      <c r="H788" s="54"/>
      <c r="I788" s="104">
        <f>IF($G788="","",VLOOKUP($G788,'AFM-Artikel'!$A$1:$D$4762,3))</f>
        <v>0</v>
      </c>
      <c r="J788" s="106"/>
    </row>
    <row r="789" spans="1:10" x14ac:dyDescent="0.2">
      <c r="A789" s="70"/>
      <c r="B789" s="54" t="str">
        <f>IF(ISNA(VLOOKUP(G789,'AFM-Artikel'!$A$1:$D$4762,4,FALSE)),"-",VLOOKUP(G789,'AFM-Artikel'!$A$1:$D$4762,4,FALSE))</f>
        <v>-</v>
      </c>
      <c r="C789" s="71"/>
      <c r="D789" s="54"/>
      <c r="E789" s="53"/>
      <c r="F789" s="54">
        <v>9</v>
      </c>
      <c r="G789" s="113">
        <v>1</v>
      </c>
      <c r="H789" s="54"/>
      <c r="I789" s="104">
        <f>IF($G789="","",VLOOKUP($G789,'AFM-Artikel'!$A$1:$D$4762,3))</f>
        <v>0</v>
      </c>
      <c r="J789" s="106"/>
    </row>
    <row r="790" spans="1:10" x14ac:dyDescent="0.2">
      <c r="A790" s="75"/>
      <c r="B790" s="54" t="str">
        <f>IF(ISNA(VLOOKUP(G790,'AFM-Artikel'!$A$1:$D$4762,4,FALSE)),"-",VLOOKUP(G790,'AFM-Artikel'!$A$1:$D$4762,4,FALSE))</f>
        <v>-</v>
      </c>
      <c r="C790" s="76"/>
      <c r="D790" s="77"/>
      <c r="E790" s="82"/>
      <c r="F790" s="77">
        <v>10</v>
      </c>
      <c r="G790" s="113">
        <v>1</v>
      </c>
      <c r="H790" s="77"/>
      <c r="I790" s="117">
        <f>IF($G790="","",VLOOKUP($G790,'AFM-Artikel'!$A$1:$D$4762,3))</f>
        <v>0</v>
      </c>
      <c r="J790" s="118"/>
    </row>
    <row r="791" spans="1:10" x14ac:dyDescent="0.2">
      <c r="A791" s="83" t="s">
        <v>1888</v>
      </c>
      <c r="B791" s="84" t="str">
        <f>IF($G791="","",VLOOKUP($G791,'AFM-Artikel'!$A$1:$D$4762,2))</f>
        <v>zusätzliche Kabellänge RGB-Mini-Kabel 3x3mm</v>
      </c>
      <c r="C791" s="84"/>
      <c r="D791" s="84"/>
      <c r="E791" s="85"/>
      <c r="F791" s="84"/>
      <c r="G791" s="114">
        <v>5316</v>
      </c>
      <c r="H791" s="84"/>
      <c r="I791" s="119">
        <f>IF($G791="","",VLOOKUP($G791,'AFM-Artikel'!$A$1:$D$4762,3))</f>
        <v>3.41</v>
      </c>
      <c r="J791" s="120"/>
    </row>
    <row r="792" spans="1:10" x14ac:dyDescent="0.2">
      <c r="A792" s="83" t="s">
        <v>1889</v>
      </c>
      <c r="B792" s="84" t="str">
        <f>IF($G792="","",VLOOKUP($G792,'AFM-Artikel'!$A$1:$D$4762,2))</f>
        <v>Nicht verfügbar!</v>
      </c>
      <c r="C792" s="84"/>
      <c r="D792" s="84"/>
      <c r="E792" s="85"/>
      <c r="F792" s="84"/>
      <c r="G792" s="114">
        <v>0</v>
      </c>
      <c r="H792" s="84"/>
      <c r="I792" s="119">
        <f>IF($G792="","",VLOOKUP($G792,'AFM-Artikel'!$A$1:$D$4762,3))</f>
        <v>0</v>
      </c>
      <c r="J792" s="120"/>
    </row>
    <row r="793" spans="1:10" ht="13.5" thickBot="1" x14ac:dyDescent="0.25">
      <c r="A793" s="83" t="s">
        <v>1890</v>
      </c>
      <c r="B793" s="78" t="str">
        <f>IF($G793="","",VLOOKUP($G793,'AFM-Artikel'!$A$1:$D$4762,2))</f>
        <v>Nicht verfügbar!</v>
      </c>
      <c r="C793" s="78"/>
      <c r="D793" s="78"/>
      <c r="E793" s="86"/>
      <c r="F793" s="78"/>
      <c r="G793" s="115">
        <v>0</v>
      </c>
      <c r="H793" s="78"/>
      <c r="I793" s="105">
        <f>IF($G793="","",VLOOKUP($G793,'AFM-Artikel'!$A$1:$D$4762,3))</f>
        <v>0</v>
      </c>
      <c r="J793" s="107"/>
    </row>
    <row r="799" spans="1:10" ht="13.5" thickBot="1" x14ac:dyDescent="0.25">
      <c r="B799" t="s">
        <v>1911</v>
      </c>
    </row>
    <row r="800" spans="1:10" ht="15" x14ac:dyDescent="0.2">
      <c r="A800" s="62" t="s">
        <v>1686</v>
      </c>
      <c r="B800" s="63" t="s">
        <v>262</v>
      </c>
      <c r="C800" s="64" t="s">
        <v>1658</v>
      </c>
      <c r="D800" s="64" t="s">
        <v>1893</v>
      </c>
      <c r="E800" s="80"/>
      <c r="F800" s="66">
        <f>IF(Konfigurator!N$62=B801,1,IF(Konfigurator!N$62=B802,2,IF(Konfigurator!N$62=B803,3,IF(Konfigurator!N$62=B804,4,IF(Konfigurator!N$62=B805,5,IF(Konfigurator!N$62=B806,6,IF(Konfigurator!N$62=B807,7,IF(Konfigurator!N$62=B808,8,))))))))+IF(Konfigurator!N$62=B809,9)+IF(Konfigurator!N$62=B810,10)+IF(Konfigurator!N$62=E800,0)</f>
        <v>0</v>
      </c>
      <c r="G800" s="112" t="s">
        <v>1469</v>
      </c>
      <c r="H800" s="81" t="s">
        <v>1461</v>
      </c>
      <c r="I800" s="81" t="s">
        <v>498</v>
      </c>
      <c r="J800" s="68" t="s">
        <v>1673</v>
      </c>
    </row>
    <row r="801" spans="1:10" x14ac:dyDescent="0.2">
      <c r="A801" s="70"/>
      <c r="B801" s="54" t="str">
        <f>IF(ISNA(VLOOKUP(G801,'AFM-Artikel'!$A$1:$D$4762,4,FALSE)),"-",VLOOKUP(G801,'AFM-Artikel'!$A$1:$D$4762,4,FALSE))</f>
        <v>-</v>
      </c>
      <c r="C801" s="54"/>
      <c r="D801" s="54"/>
      <c r="E801" s="53"/>
      <c r="F801" s="54">
        <v>1</v>
      </c>
      <c r="G801" s="113">
        <v>10801</v>
      </c>
      <c r="H801" s="54"/>
      <c r="I801" s="104">
        <f>IF($G801="","",VLOOKUP($G801,'AFM-Artikel'!$A$1:$D$4762,3))</f>
        <v>59.49</v>
      </c>
      <c r="J801" s="106"/>
    </row>
    <row r="802" spans="1:10" x14ac:dyDescent="0.2">
      <c r="A802" s="70"/>
      <c r="B802" s="54" t="str">
        <f>IF(ISNA(VLOOKUP(G802,'AFM-Artikel'!$A$1:$D$4762,4,FALSE)),"-",VLOOKUP(G802,'AFM-Artikel'!$A$1:$D$4762,4,FALSE))</f>
        <v>-</v>
      </c>
      <c r="C802" s="71"/>
      <c r="D802" s="54"/>
      <c r="E802" s="53"/>
      <c r="F802" s="54">
        <v>2</v>
      </c>
      <c r="G802" s="113">
        <v>10802</v>
      </c>
      <c r="H802" s="54"/>
      <c r="I802" s="104">
        <f>IF($G802="","",VLOOKUP($G802,'AFM-Artikel'!$A$1:$D$4762,3))</f>
        <v>59.49</v>
      </c>
      <c r="J802" s="106"/>
    </row>
    <row r="803" spans="1:10" x14ac:dyDescent="0.2">
      <c r="A803" s="70"/>
      <c r="B803" s="54" t="str">
        <f>IF(ISNA(VLOOKUP(G803,'AFM-Artikel'!$A$1:$D$4762,4,FALSE)),"-",VLOOKUP(G803,'AFM-Artikel'!$A$1:$D$4762,4,FALSE))</f>
        <v>-</v>
      </c>
      <c r="C803" s="71"/>
      <c r="D803" s="54"/>
      <c r="E803" s="53"/>
      <c r="F803" s="54">
        <v>3</v>
      </c>
      <c r="G803" s="113">
        <v>10803</v>
      </c>
      <c r="H803" s="54"/>
      <c r="I803" s="104">
        <f>IF($G803="","",VLOOKUP($G803,'AFM-Artikel'!$A$1:$D$4762,3))</f>
        <v>59.49</v>
      </c>
      <c r="J803" s="106"/>
    </row>
    <row r="804" spans="1:10" x14ac:dyDescent="0.2">
      <c r="A804" s="70"/>
      <c r="B804" s="54" t="str">
        <f>IF(ISNA(VLOOKUP(G804,'AFM-Artikel'!$A$1:$D$4762,4,FALSE)),"-",VLOOKUP(G804,'AFM-Artikel'!$A$1:$D$4762,4,FALSE))</f>
        <v>-</v>
      </c>
      <c r="C804" s="71"/>
      <c r="D804" s="54"/>
      <c r="E804" s="53"/>
      <c r="F804" s="54">
        <v>4</v>
      </c>
      <c r="G804" s="113">
        <v>10804</v>
      </c>
      <c r="H804" s="54"/>
      <c r="I804" s="104">
        <f>IF($G804="","",VLOOKUP($G804,'AFM-Artikel'!$A$1:$D$4762,3))</f>
        <v>59.49</v>
      </c>
      <c r="J804" s="106"/>
    </row>
    <row r="805" spans="1:10" x14ac:dyDescent="0.2">
      <c r="A805" s="70"/>
      <c r="B805" s="54" t="str">
        <f>IF(ISNA(VLOOKUP(G805,'AFM-Artikel'!$A$1:$D$4762,4,FALSE)),"-",VLOOKUP(G805,'AFM-Artikel'!$A$1:$D$4762,4,FALSE))</f>
        <v>-</v>
      </c>
      <c r="C805" s="71"/>
      <c r="D805" s="54"/>
      <c r="E805" s="53"/>
      <c r="F805" s="54">
        <v>5</v>
      </c>
      <c r="G805" s="113">
        <v>10805</v>
      </c>
      <c r="H805" s="54"/>
      <c r="I805" s="104">
        <f>IF($G805="","",VLOOKUP($G805,'AFM-Artikel'!$A$1:$D$4762,3))</f>
        <v>59.49</v>
      </c>
      <c r="J805" s="106"/>
    </row>
    <row r="806" spans="1:10" x14ac:dyDescent="0.2">
      <c r="A806" s="70"/>
      <c r="B806" s="54" t="str">
        <f>IF(ISNA(VLOOKUP(G806,'AFM-Artikel'!$A$1:$D$4762,4,FALSE)),"-",VLOOKUP(G806,'AFM-Artikel'!$A$1:$D$4762,4,FALSE))</f>
        <v>-</v>
      </c>
      <c r="C806" s="71"/>
      <c r="D806" s="54"/>
      <c r="E806" s="53"/>
      <c r="F806" s="72">
        <v>6</v>
      </c>
      <c r="G806" s="113">
        <v>10806</v>
      </c>
      <c r="H806" s="54"/>
      <c r="I806" s="104">
        <f>IF($G806="","",VLOOKUP($G806,'AFM-Artikel'!$A$1:$D$4762,3))</f>
        <v>59.49</v>
      </c>
      <c r="J806" s="106"/>
    </row>
    <row r="807" spans="1:10" x14ac:dyDescent="0.2">
      <c r="A807" s="70"/>
      <c r="B807" s="54" t="str">
        <f>IF(ISNA(VLOOKUP(G807,'AFM-Artikel'!$A$1:$D$4762,4,FALSE)),"-",VLOOKUP(G807,'AFM-Artikel'!$A$1:$D$4762,4,FALSE))</f>
        <v>-</v>
      </c>
      <c r="C807" s="71"/>
      <c r="D807" s="54"/>
      <c r="E807" s="53"/>
      <c r="F807" s="54">
        <v>7</v>
      </c>
      <c r="G807" s="113">
        <v>10807</v>
      </c>
      <c r="H807" s="54"/>
      <c r="I807" s="104">
        <f>IF($G807="","",VLOOKUP($G807,'AFM-Artikel'!$A$1:$D$4762,3))</f>
        <v>59.49</v>
      </c>
      <c r="J807" s="106"/>
    </row>
    <row r="808" spans="1:10" x14ac:dyDescent="0.2">
      <c r="A808" s="70"/>
      <c r="B808" s="54" t="str">
        <f>IF(ISNA(VLOOKUP(G808,'AFM-Artikel'!$A$1:$D$4762,4,FALSE)),"-",VLOOKUP(G808,'AFM-Artikel'!$A$1:$D$4762,4,FALSE))</f>
        <v>-</v>
      </c>
      <c r="C808" s="71"/>
      <c r="D808" s="54"/>
      <c r="E808" s="53"/>
      <c r="F808" s="54">
        <v>8</v>
      </c>
      <c r="G808" s="113">
        <v>10808</v>
      </c>
      <c r="H808" s="54"/>
      <c r="I808" s="104">
        <f>IF($G808="","",VLOOKUP($G808,'AFM-Artikel'!$A$1:$D$4762,3))</f>
        <v>59.49</v>
      </c>
      <c r="J808" s="106"/>
    </row>
    <row r="809" spans="1:10" x14ac:dyDescent="0.2">
      <c r="A809" s="70"/>
      <c r="B809" s="54" t="str">
        <f>IF(ISNA(VLOOKUP(G809,'AFM-Artikel'!$A$1:$D$4762,4,FALSE)),"-",VLOOKUP(G809,'AFM-Artikel'!$A$1:$D$4762,4,FALSE))</f>
        <v>-</v>
      </c>
      <c r="C809" s="71"/>
      <c r="D809" s="54"/>
      <c r="E809" s="53"/>
      <c r="F809" s="54">
        <v>9</v>
      </c>
      <c r="G809" s="113">
        <v>10809</v>
      </c>
      <c r="H809" s="54"/>
      <c r="I809" s="104">
        <f>IF($G809="","",VLOOKUP($G809,'AFM-Artikel'!$A$1:$D$4762,3))</f>
        <v>59.49</v>
      </c>
      <c r="J809" s="106"/>
    </row>
    <row r="810" spans="1:10" x14ac:dyDescent="0.2">
      <c r="A810" s="75"/>
      <c r="B810" s="54" t="str">
        <f>IF(ISNA(VLOOKUP(G810,'AFM-Artikel'!$A$1:$D$4762,4,FALSE)),"-",VLOOKUP(G810,'AFM-Artikel'!$A$1:$D$4762,4,FALSE))</f>
        <v>-</v>
      </c>
      <c r="C810" s="76"/>
      <c r="D810" s="77"/>
      <c r="E810" s="82"/>
      <c r="F810" s="77">
        <v>10</v>
      </c>
      <c r="G810" s="113">
        <v>10810</v>
      </c>
      <c r="H810" s="77"/>
      <c r="I810" s="117">
        <f>IF($G810="","",VLOOKUP($G810,'AFM-Artikel'!$A$1:$D$4762,3))</f>
        <v>59.49</v>
      </c>
      <c r="J810" s="118"/>
    </row>
    <row r="811" spans="1:10" x14ac:dyDescent="0.2">
      <c r="A811" s="83" t="s">
        <v>1888</v>
      </c>
      <c r="B811" s="84" t="str">
        <f>IF($G811="","",VLOOKUP($G811,'AFM-Artikel'!$A$1:$D$4762,2))</f>
        <v>Kabel 12p.Neutrik/Cat.5 Stecker 2,5m</v>
      </c>
      <c r="C811" s="84"/>
      <c r="D811" s="84"/>
      <c r="E811" s="85"/>
      <c r="F811" s="84"/>
      <c r="G811" s="114">
        <v>10811</v>
      </c>
      <c r="H811" s="84"/>
      <c r="I811" s="119">
        <f>IF($G811="","",VLOOKUP($G811,'AFM-Artikel'!$A$1:$D$4762,3))</f>
        <v>59.49</v>
      </c>
      <c r="J811" s="120"/>
    </row>
    <row r="812" spans="1:10" x14ac:dyDescent="0.2">
      <c r="A812" s="83" t="s">
        <v>1889</v>
      </c>
      <c r="B812" s="84" t="str">
        <f>IF($G812="","",VLOOKUP($G812,'AFM-Artikel'!$A$1:$D$4762,2))</f>
        <v>Kabel 12p.Neutrik/Cat.5 Stecker 2,5m</v>
      </c>
      <c r="C812" s="84"/>
      <c r="D812" s="84"/>
      <c r="E812" s="85"/>
      <c r="F812" s="84"/>
      <c r="G812" s="114">
        <v>10812</v>
      </c>
      <c r="H812" s="84"/>
      <c r="I812" s="119">
        <f>IF($G812="","",VLOOKUP($G812,'AFM-Artikel'!$A$1:$D$4762,3))</f>
        <v>59.49</v>
      </c>
      <c r="J812" s="120"/>
    </row>
    <row r="813" spans="1:10" ht="13.5" thickBot="1" x14ac:dyDescent="0.25">
      <c r="A813" s="83" t="s">
        <v>1890</v>
      </c>
      <c r="B813" s="78" t="str">
        <f>IF($G813="","",VLOOKUP($G813,'AFM-Artikel'!$A$1:$D$4762,2))</f>
        <v>Kabel 12p.Neutrik/Cat.5 Stecker 2,5m</v>
      </c>
      <c r="C813" s="78"/>
      <c r="D813" s="78"/>
      <c r="E813" s="86"/>
      <c r="F813" s="78"/>
      <c r="G813" s="115">
        <v>10813</v>
      </c>
      <c r="H813" s="78"/>
      <c r="I813" s="105">
        <f>IF($G813="","",VLOOKUP($G813,'AFM-Artikel'!$A$1:$D$4762,3))</f>
        <v>59.49</v>
      </c>
      <c r="J813" s="107"/>
    </row>
    <row r="819" spans="1:10" ht="13.5" thickBot="1" x14ac:dyDescent="0.25">
      <c r="B819" t="s">
        <v>1920</v>
      </c>
    </row>
    <row r="820" spans="1:10" ht="15" x14ac:dyDescent="0.2">
      <c r="A820" s="62" t="s">
        <v>2544</v>
      </c>
      <c r="B820" s="63" t="s">
        <v>262</v>
      </c>
      <c r="C820" s="64" t="s">
        <v>1658</v>
      </c>
      <c r="D820" s="64" t="s">
        <v>1893</v>
      </c>
      <c r="E820" s="80"/>
      <c r="F820" s="66">
        <f>IF(Konfigurator!P$62=B821,1,IF(Konfigurator!P$62=B822,2,IF(Konfigurator!P$62=B823,3,IF(Konfigurator!P$62=B824,4,IF(Konfigurator!P$62=B825,5,IF(Konfigurator!P$62=B826,6,IF(Konfigurator!P$62=B827,7,IF(Konfigurator!P$62=B828,8,))))))))+IF(Konfigurator!P$62=B829,9)+IF(Konfigurator!P$62=B830,10)+IF(Konfigurator!P$62=E820,0)</f>
        <v>0</v>
      </c>
      <c r="G820" s="112" t="s">
        <v>1469</v>
      </c>
      <c r="H820" s="81" t="s">
        <v>1461</v>
      </c>
      <c r="I820" s="81" t="s">
        <v>498</v>
      </c>
      <c r="J820" s="68" t="s">
        <v>1673</v>
      </c>
    </row>
    <row r="821" spans="1:10" x14ac:dyDescent="0.2">
      <c r="A821" s="70"/>
      <c r="B821" s="54" t="str">
        <f>IF(ISNA(VLOOKUP(G821,'AFM-Artikel'!$A$1:$D$4762,4,FALSE)),"-",VLOOKUP(G821,'AFM-Artikel'!$A$1:$D$4762,4,FALSE))</f>
        <v>lötbar</v>
      </c>
      <c r="C821" s="54"/>
      <c r="D821" s="54"/>
      <c r="E821" s="53"/>
      <c r="F821" s="54">
        <v>1</v>
      </c>
      <c r="G821" s="113">
        <v>5786</v>
      </c>
      <c r="H821" s="54">
        <v>4</v>
      </c>
      <c r="I821" s="104">
        <f>IF($G821="","",VLOOKUP($G821,'AFM-Artikel'!$A$1:$D$4762,3))</f>
        <v>21.32</v>
      </c>
      <c r="J821" s="106" t="s">
        <v>1674</v>
      </c>
    </row>
    <row r="822" spans="1:10" x14ac:dyDescent="0.2">
      <c r="A822" s="70"/>
      <c r="B822" s="54" t="str">
        <f>IF(ISNA(VLOOKUP(G822,'AFM-Artikel'!$A$1:$D$4762,4,FALSE)),"-",VLOOKUP(G822,'AFM-Artikel'!$A$1:$D$4762,4,FALSE))</f>
        <v>3,5Kl.-4p Ku.30cm</v>
      </c>
      <c r="C822" s="71"/>
      <c r="D822" s="54"/>
      <c r="E822" s="53"/>
      <c r="F822" s="54">
        <v>2</v>
      </c>
      <c r="G822" s="113">
        <v>5799</v>
      </c>
      <c r="H822" s="54">
        <v>4</v>
      </c>
      <c r="I822" s="104">
        <f>IF($G822="","",VLOOKUP($G822,'AFM-Artikel'!$A$1:$D$4762,3))</f>
        <v>47.49</v>
      </c>
      <c r="J822" s="106" t="s">
        <v>1675</v>
      </c>
    </row>
    <row r="823" spans="1:10" x14ac:dyDescent="0.2">
      <c r="A823" s="70"/>
      <c r="B823" s="54" t="str">
        <f>IF(ISNA(VLOOKUP(G823,'AFM-Artikel'!$A$1:$D$4762,4,FALSE)),"-",VLOOKUP(G823,'AFM-Artikel'!$A$1:$D$4762,4,FALSE))</f>
        <v>-</v>
      </c>
      <c r="C823" s="71"/>
      <c r="D823" s="54"/>
      <c r="E823" s="53"/>
      <c r="F823" s="54">
        <v>3</v>
      </c>
      <c r="G823" s="113">
        <v>1</v>
      </c>
      <c r="H823" s="54"/>
      <c r="I823" s="104">
        <f>IF($G823="","",VLOOKUP($G823,'AFM-Artikel'!$A$1:$D$4762,3))</f>
        <v>0</v>
      </c>
      <c r="J823" s="106"/>
    </row>
    <row r="824" spans="1:10" x14ac:dyDescent="0.2">
      <c r="A824" s="70"/>
      <c r="B824" s="54" t="str">
        <f>IF(ISNA(VLOOKUP(G824,'AFM-Artikel'!$A$1:$D$4762,4,FALSE)),"-",VLOOKUP(G824,'AFM-Artikel'!$A$1:$D$4762,4,FALSE))</f>
        <v>-</v>
      </c>
      <c r="C824" s="71"/>
      <c r="D824" s="54"/>
      <c r="E824" s="53"/>
      <c r="F824" s="54">
        <v>4</v>
      </c>
      <c r="G824" s="113">
        <v>1</v>
      </c>
      <c r="H824" s="54"/>
      <c r="I824" s="104">
        <f>IF($G824="","",VLOOKUP($G824,'AFM-Artikel'!$A$1:$D$4762,3))</f>
        <v>0</v>
      </c>
      <c r="J824" s="106"/>
    </row>
    <row r="825" spans="1:10" x14ac:dyDescent="0.2">
      <c r="A825" s="70"/>
      <c r="B825" s="54" t="str">
        <f>IF(ISNA(VLOOKUP(G825,'AFM-Artikel'!$A$1:$D$4762,4,FALSE)),"-",VLOOKUP(G825,'AFM-Artikel'!$A$1:$D$4762,4,FALSE))</f>
        <v>-</v>
      </c>
      <c r="C825" s="71"/>
      <c r="D825" s="54"/>
      <c r="E825" s="53"/>
      <c r="F825" s="54">
        <v>5</v>
      </c>
      <c r="G825" s="113">
        <v>1</v>
      </c>
      <c r="H825" s="54"/>
      <c r="I825" s="104">
        <f>IF($G825="","",VLOOKUP($G825,'AFM-Artikel'!$A$1:$D$4762,3))</f>
        <v>0</v>
      </c>
      <c r="J825" s="106"/>
    </row>
    <row r="826" spans="1:10" x14ac:dyDescent="0.2">
      <c r="A826" s="70"/>
      <c r="B826" s="54" t="str">
        <f>IF(ISNA(VLOOKUP(G826,'AFM-Artikel'!$A$1:$D$4762,4,FALSE)),"-",VLOOKUP(G826,'AFM-Artikel'!$A$1:$D$4762,4,FALSE))</f>
        <v>-</v>
      </c>
      <c r="C826" s="71"/>
      <c r="D826" s="54"/>
      <c r="E826" s="53"/>
      <c r="F826" s="72">
        <v>6</v>
      </c>
      <c r="G826" s="113">
        <v>1</v>
      </c>
      <c r="H826" s="54"/>
      <c r="I826" s="104">
        <f>IF($G826="","",VLOOKUP($G826,'AFM-Artikel'!$A$1:$D$4762,3))</f>
        <v>0</v>
      </c>
      <c r="J826" s="106"/>
    </row>
    <row r="827" spans="1:10" x14ac:dyDescent="0.2">
      <c r="A827" s="70"/>
      <c r="B827" s="54" t="str">
        <f>IF(ISNA(VLOOKUP(G827,'AFM-Artikel'!$A$1:$D$4762,4,FALSE)),"-",VLOOKUP(G827,'AFM-Artikel'!$A$1:$D$4762,4,FALSE))</f>
        <v>-</v>
      </c>
      <c r="C827" s="71"/>
      <c r="D827" s="54"/>
      <c r="E827" s="53"/>
      <c r="F827" s="54">
        <v>7</v>
      </c>
      <c r="G827" s="113">
        <v>1</v>
      </c>
      <c r="H827" s="54"/>
      <c r="I827" s="104">
        <f>IF($G827="","",VLOOKUP($G827,'AFM-Artikel'!$A$1:$D$4762,3))</f>
        <v>0</v>
      </c>
      <c r="J827" s="106"/>
    </row>
    <row r="828" spans="1:10" x14ac:dyDescent="0.2">
      <c r="A828" s="70"/>
      <c r="B828" s="54" t="str">
        <f>IF(ISNA(VLOOKUP(G828,'AFM-Artikel'!$A$1:$D$4762,4,FALSE)),"-",VLOOKUP(G828,'AFM-Artikel'!$A$1:$D$4762,4,FALSE))</f>
        <v>-</v>
      </c>
      <c r="C828" s="71"/>
      <c r="D828" s="54"/>
      <c r="E828" s="53"/>
      <c r="F828" s="54">
        <v>8</v>
      </c>
      <c r="G828" s="113">
        <v>1</v>
      </c>
      <c r="H828" s="54"/>
      <c r="I828" s="104">
        <f>IF($G828="","",VLOOKUP($G828,'AFM-Artikel'!$A$1:$D$4762,3))</f>
        <v>0</v>
      </c>
      <c r="J828" s="106"/>
    </row>
    <row r="829" spans="1:10" x14ac:dyDescent="0.2">
      <c r="A829" s="70"/>
      <c r="B829" s="54" t="str">
        <f>IF(ISNA(VLOOKUP(G829,'AFM-Artikel'!$A$1:$D$4762,4,FALSE)),"-",VLOOKUP(G829,'AFM-Artikel'!$A$1:$D$4762,4,FALSE))</f>
        <v>-</v>
      </c>
      <c r="C829" s="71"/>
      <c r="D829" s="54"/>
      <c r="E829" s="53"/>
      <c r="F829" s="54">
        <v>9</v>
      </c>
      <c r="G829" s="113">
        <v>1</v>
      </c>
      <c r="H829" s="54"/>
      <c r="I829" s="104">
        <f>IF($G829="","",VLOOKUP($G829,'AFM-Artikel'!$A$1:$D$4762,3))</f>
        <v>0</v>
      </c>
      <c r="J829" s="106"/>
    </row>
    <row r="830" spans="1:10" x14ac:dyDescent="0.2">
      <c r="A830" s="75"/>
      <c r="B830" s="54" t="str">
        <f>IF(ISNA(VLOOKUP(G830,'AFM-Artikel'!$A$1:$D$4762,4,FALSE)),"-",VLOOKUP(G830,'AFM-Artikel'!$A$1:$D$4762,4,FALSE))</f>
        <v>-</v>
      </c>
      <c r="C830" s="76"/>
      <c r="D830" s="77"/>
      <c r="E830" s="82"/>
      <c r="F830" s="77">
        <v>10</v>
      </c>
      <c r="G830" s="113">
        <v>1</v>
      </c>
      <c r="H830" s="77"/>
      <c r="I830" s="117">
        <f>IF($G830="","",VLOOKUP($G830,'AFM-Artikel'!$A$1:$D$4762,3))</f>
        <v>0</v>
      </c>
      <c r="J830" s="118"/>
    </row>
    <row r="831" spans="1:10" x14ac:dyDescent="0.2">
      <c r="A831" s="83" t="s">
        <v>1888</v>
      </c>
      <c r="B831" s="84" t="str">
        <f>IF($G831="","",VLOOKUP($G831,'AFM-Artikel'!$A$1:$D$4762,2))</f>
        <v>zusätzliche Kabellänge 4pol-Steuerleitung</v>
      </c>
      <c r="C831" s="84"/>
      <c r="D831" s="84"/>
      <c r="E831" s="85"/>
      <c r="F831" s="84"/>
      <c r="G831" s="114">
        <v>5315</v>
      </c>
      <c r="H831" s="84"/>
      <c r="I831" s="119">
        <f>IF($G831="","",VLOOKUP($G831,'AFM-Artikel'!$A$1:$D$4762,3))</f>
        <v>1.1499999999999999</v>
      </c>
      <c r="J831" s="120"/>
    </row>
    <row r="832" spans="1:10" x14ac:dyDescent="0.2">
      <c r="A832" s="83" t="s">
        <v>1889</v>
      </c>
      <c r="B832" s="84" t="str">
        <f>IF($G832="","",VLOOKUP($G832,'AFM-Artikel'!$A$1:$D$4762,2))</f>
        <v>Nicht verfügbar!</v>
      </c>
      <c r="C832" s="84"/>
      <c r="D832" s="84"/>
      <c r="E832" s="85"/>
      <c r="F832" s="84"/>
      <c r="G832" s="114">
        <v>0</v>
      </c>
      <c r="H832" s="84"/>
      <c r="I832" s="119">
        <f>IF($G832="","",VLOOKUP($G832,'AFM-Artikel'!$A$1:$D$4762,3))</f>
        <v>0</v>
      </c>
      <c r="J832" s="120"/>
    </row>
    <row r="833" spans="1:20" ht="13.5" thickBot="1" x14ac:dyDescent="0.25">
      <c r="A833" s="83" t="s">
        <v>1890</v>
      </c>
      <c r="B833" s="78" t="str">
        <f>IF($G833="","",VLOOKUP($G833,'AFM-Artikel'!$A$1:$D$4762,2))</f>
        <v>Nicht verfügbar!</v>
      </c>
      <c r="C833" s="78"/>
      <c r="D833" s="78"/>
      <c r="E833" s="86"/>
      <c r="F833" s="78"/>
      <c r="G833" s="115">
        <v>0</v>
      </c>
      <c r="H833" s="78"/>
      <c r="I833" s="105">
        <f>IF($G833="","",VLOOKUP($G833,'AFM-Artikel'!$A$1:$D$4762,3))</f>
        <v>0</v>
      </c>
      <c r="J833" s="107"/>
    </row>
    <row r="839" spans="1:20" ht="13.5" thickBot="1" x14ac:dyDescent="0.25">
      <c r="B839" t="s">
        <v>1919</v>
      </c>
    </row>
    <row r="840" spans="1:20" ht="15" x14ac:dyDescent="0.2">
      <c r="A840" s="62" t="s">
        <v>263</v>
      </c>
      <c r="B840" s="63" t="s">
        <v>262</v>
      </c>
      <c r="C840" s="64" t="s">
        <v>1658</v>
      </c>
      <c r="D840" s="64" t="s">
        <v>1893</v>
      </c>
      <c r="E840" s="80"/>
      <c r="F840" s="66">
        <f>IF(Konfigurator!R$62=B841,1,IF(Konfigurator!R$62=B842,2,IF(Konfigurator!R$62=B843,3,IF(Konfigurator!R$62=B844,4,IF(Konfigurator!R$62=B845,5,IF(Konfigurator!R$62=B846,6,IF(Konfigurator!R$62=B847,7,IF(Konfigurator!R$62=B848,8,))))))))+IF(Konfigurator!R$62=B849,9)+IF(Konfigurator!R$62=B850,10)+IF(Konfigurator!R$62=E840,0)</f>
        <v>0</v>
      </c>
      <c r="G840" s="112" t="s">
        <v>1469</v>
      </c>
      <c r="H840" s="81" t="s">
        <v>1461</v>
      </c>
      <c r="I840" s="81" t="s">
        <v>498</v>
      </c>
      <c r="J840" s="68" t="s">
        <v>1673</v>
      </c>
      <c r="R840" s="39"/>
      <c r="S840" s="39"/>
      <c r="T840" s="39"/>
    </row>
    <row r="841" spans="1:20" x14ac:dyDescent="0.2">
      <c r="A841" s="70"/>
      <c r="B841" s="54" t="str">
        <f>IF(ISNA(VLOOKUP(G841,'AFM-Artikel'!$A$1:$D$4762,4,FALSE)),"-",VLOOKUP(G841,'AFM-Artikel'!$A$1:$D$4762,4,FALSE))</f>
        <v>schneid-klemm</v>
      </c>
      <c r="C841" s="54"/>
      <c r="D841" s="54"/>
      <c r="E841" s="53"/>
      <c r="F841" s="54">
        <v>1</v>
      </c>
      <c r="G841" s="113">
        <v>5691</v>
      </c>
      <c r="H841" s="54">
        <v>4</v>
      </c>
      <c r="I841" s="104">
        <f>IF($G841="","",VLOOKUP($G841,'AFM-Artikel'!$A$1:$D$4762,3))</f>
        <v>16.34</v>
      </c>
      <c r="J841" s="106" t="s">
        <v>1674</v>
      </c>
      <c r="R841" s="39"/>
      <c r="S841" s="54"/>
      <c r="T841" s="39"/>
    </row>
    <row r="842" spans="1:20" x14ac:dyDescent="0.2">
      <c r="A842" s="70"/>
      <c r="B842" s="54" t="str">
        <f>IF(ISNA(VLOOKUP(G842,'AFM-Artikel'!$A$1:$D$4762,4,FALSE)),"-",VLOOKUP(G842,'AFM-Artikel'!$A$1:$D$4762,4,FALSE))</f>
        <v>RJ45-Bu. steckbar</v>
      </c>
      <c r="C842" s="71"/>
      <c r="D842" s="54"/>
      <c r="E842" s="53"/>
      <c r="F842" s="54">
        <v>2</v>
      </c>
      <c r="G842" s="113">
        <v>5694</v>
      </c>
      <c r="H842" s="54">
        <v>4</v>
      </c>
      <c r="I842" s="104">
        <f>IF($G842="","",VLOOKUP($G842,'AFM-Artikel'!$A$1:$D$4762,3))</f>
        <v>19.420000000000002</v>
      </c>
      <c r="J842" s="106" t="s">
        <v>1674</v>
      </c>
      <c r="R842" s="39"/>
      <c r="S842" s="54"/>
      <c r="T842" s="39"/>
    </row>
    <row r="843" spans="1:20" x14ac:dyDescent="0.2">
      <c r="A843" s="70"/>
      <c r="B843" s="54" t="str">
        <f>IF(ISNA(VLOOKUP(G843,'AFM-Artikel'!$A$1:$D$4762,4,FALSE)),"-",VLOOKUP(G843,'AFM-Artikel'!$A$1:$D$4762,4,FALSE))</f>
        <v>Cat.5-Ku. 30cm</v>
      </c>
      <c r="C843" s="71"/>
      <c r="D843" s="54"/>
      <c r="E843" s="53"/>
      <c r="F843" s="54">
        <v>3</v>
      </c>
      <c r="G843" s="113">
        <v>5693</v>
      </c>
      <c r="H843" s="54">
        <v>4</v>
      </c>
      <c r="I843" s="104">
        <f>IF($G843="","",VLOOKUP($G843,'AFM-Artikel'!$A$1:$D$4762,3))</f>
        <v>26.75</v>
      </c>
      <c r="J843" s="106" t="s">
        <v>1675</v>
      </c>
      <c r="R843" s="39"/>
      <c r="S843" s="54"/>
      <c r="T843" s="39"/>
    </row>
    <row r="844" spans="1:20" x14ac:dyDescent="0.2">
      <c r="A844" s="70"/>
      <c r="B844" s="54" t="str">
        <f>IF(ISNA(VLOOKUP(G844,'AFM-Artikel'!$A$1:$D$4762,4,FALSE)),"-",VLOOKUP(G844,'AFM-Artikel'!$A$1:$D$4762,4,FALSE))</f>
        <v>Cat.6-Ku. 30cm</v>
      </c>
      <c r="C844" s="71"/>
      <c r="D844" s="54"/>
      <c r="E844" s="53"/>
      <c r="F844" s="54">
        <v>4</v>
      </c>
      <c r="G844" s="113">
        <v>5696</v>
      </c>
      <c r="H844" s="54">
        <v>4</v>
      </c>
      <c r="I844" s="104">
        <f>IF($G844="","",VLOOKUP($G844,'AFM-Artikel'!$A$1:$D$4762,3))</f>
        <v>31.2</v>
      </c>
      <c r="J844" s="106" t="s">
        <v>1675</v>
      </c>
      <c r="R844" s="39"/>
      <c r="S844" s="54"/>
      <c r="T844" s="39"/>
    </row>
    <row r="845" spans="1:20" x14ac:dyDescent="0.2">
      <c r="A845" s="70"/>
      <c r="B845" s="54" t="str">
        <f>IF(ISNA(VLOOKUP(G845,'AFM-Artikel'!$A$1:$D$4762,4,FALSE)),"-",VLOOKUP(G845,'AFM-Artikel'!$A$1:$D$4762,4,FALSE))</f>
        <v>Cat.6-St. 30cm</v>
      </c>
      <c r="C845" s="71"/>
      <c r="D845" s="54"/>
      <c r="E845" s="53"/>
      <c r="F845" s="54">
        <v>5</v>
      </c>
      <c r="G845" s="113">
        <v>5692</v>
      </c>
      <c r="H845" s="54">
        <v>4</v>
      </c>
      <c r="I845" s="104">
        <f>IF($G845="","",VLOOKUP($G845,'AFM-Artikel'!$A$1:$D$4762,3))</f>
        <v>26.75</v>
      </c>
      <c r="J845" s="106" t="s">
        <v>1675</v>
      </c>
      <c r="R845" s="39"/>
      <c r="S845" s="54"/>
      <c r="T845" s="39"/>
    </row>
    <row r="846" spans="1:20" x14ac:dyDescent="0.2">
      <c r="A846" s="70"/>
      <c r="B846" s="54" t="str">
        <f>IF(ISNA(VLOOKUP(G846,'AFM-Artikel'!$A$1:$D$4762,4,FALSE)),"-",VLOOKUP(G846,'AFM-Artikel'!$A$1:$D$4762,4,FALSE))</f>
        <v>-</v>
      </c>
      <c r="C846" s="71"/>
      <c r="D846" s="54"/>
      <c r="E846" s="53"/>
      <c r="F846" s="72">
        <v>6</v>
      </c>
      <c r="G846" s="113">
        <v>1</v>
      </c>
      <c r="H846" s="54"/>
      <c r="I846" s="104">
        <f>IF($G846="","",VLOOKUP($G846,'AFM-Artikel'!$A$1:$D$4762,3))</f>
        <v>0</v>
      </c>
      <c r="J846" s="106"/>
      <c r="R846" s="39"/>
      <c r="S846" s="39"/>
      <c r="T846" s="39"/>
    </row>
    <row r="847" spans="1:20" x14ac:dyDescent="0.2">
      <c r="A847" s="70"/>
      <c r="B847" s="54" t="str">
        <f>IF(ISNA(VLOOKUP(G847,'AFM-Artikel'!$A$1:$D$4762,4,FALSE)),"-",VLOOKUP(G847,'AFM-Artikel'!$A$1:$D$4762,4,FALSE))</f>
        <v>-</v>
      </c>
      <c r="C847" s="71"/>
      <c r="D847" s="54"/>
      <c r="E847" s="53"/>
      <c r="F847" s="54">
        <v>7</v>
      </c>
      <c r="G847" s="113">
        <v>1</v>
      </c>
      <c r="H847" s="54"/>
      <c r="I847" s="104">
        <f>IF($G847="","",VLOOKUP($G847,'AFM-Artikel'!$A$1:$D$4762,3))</f>
        <v>0</v>
      </c>
      <c r="J847" s="106"/>
      <c r="R847" s="39"/>
      <c r="S847" s="39"/>
      <c r="T847" s="39"/>
    </row>
    <row r="848" spans="1:20" x14ac:dyDescent="0.2">
      <c r="A848" s="70"/>
      <c r="B848" s="54" t="str">
        <f>IF(ISNA(VLOOKUP(G848,'AFM-Artikel'!$A$1:$D$4762,4,FALSE)),"-",VLOOKUP(G848,'AFM-Artikel'!$A$1:$D$4762,4,FALSE))</f>
        <v>-</v>
      </c>
      <c r="C848" s="71"/>
      <c r="D848" s="54"/>
      <c r="E848" s="53"/>
      <c r="F848" s="54">
        <v>8</v>
      </c>
      <c r="G848" s="113">
        <v>1</v>
      </c>
      <c r="H848" s="54"/>
      <c r="I848" s="104">
        <f>IF($G848="","",VLOOKUP($G848,'AFM-Artikel'!$A$1:$D$4762,3))</f>
        <v>0</v>
      </c>
      <c r="J848" s="106"/>
    </row>
    <row r="849" spans="1:10" x14ac:dyDescent="0.2">
      <c r="A849" s="70"/>
      <c r="B849" s="54" t="str">
        <f>IF(ISNA(VLOOKUP(G849,'AFM-Artikel'!$A$1:$D$4762,4,FALSE)),"-",VLOOKUP(G849,'AFM-Artikel'!$A$1:$D$4762,4,FALSE))</f>
        <v>-</v>
      </c>
      <c r="C849" s="71"/>
      <c r="D849" s="54"/>
      <c r="E849" s="53"/>
      <c r="F849" s="54">
        <v>9</v>
      </c>
      <c r="G849" s="113">
        <v>1</v>
      </c>
      <c r="H849" s="54"/>
      <c r="I849" s="104">
        <f>IF($G849="","",VLOOKUP($G849,'AFM-Artikel'!$A$1:$D$4762,3))</f>
        <v>0</v>
      </c>
      <c r="J849" s="106"/>
    </row>
    <row r="850" spans="1:10" x14ac:dyDescent="0.2">
      <c r="A850" s="75"/>
      <c r="B850" s="54" t="str">
        <f>IF(ISNA(VLOOKUP(G850,'AFM-Artikel'!$A$1:$D$4762,4,FALSE)),"-",VLOOKUP(G850,'AFM-Artikel'!$A$1:$D$4762,4,FALSE))</f>
        <v>-</v>
      </c>
      <c r="C850" s="76"/>
      <c r="D850" s="77"/>
      <c r="E850" s="82"/>
      <c r="F850" s="77">
        <v>10</v>
      </c>
      <c r="G850" s="113">
        <v>1</v>
      </c>
      <c r="H850" s="77"/>
      <c r="I850" s="117">
        <f>IF($G850="","",VLOOKUP($G850,'AFM-Artikel'!$A$1:$D$4762,3))</f>
        <v>0</v>
      </c>
      <c r="J850" s="118"/>
    </row>
    <row r="851" spans="1:10" x14ac:dyDescent="0.2">
      <c r="A851" s="83" t="s">
        <v>1888</v>
      </c>
      <c r="B851" s="84" t="str">
        <f>IF($G851="","",VLOOKUP($G851,'AFM-Artikel'!$A$1:$D$4762,2))</f>
        <v>zusätzliche Kabellänge Cat.6</v>
      </c>
      <c r="C851" s="84"/>
      <c r="D851" s="84"/>
      <c r="E851" s="85"/>
      <c r="F851" s="84"/>
      <c r="G851" s="114">
        <v>5310</v>
      </c>
      <c r="H851" s="84"/>
      <c r="I851" s="119">
        <f>IF($G851="","",VLOOKUP($G851,'AFM-Artikel'!$A$1:$D$4762,3))</f>
        <v>1.99</v>
      </c>
      <c r="J851" s="120"/>
    </row>
    <row r="852" spans="1:10" x14ac:dyDescent="0.2">
      <c r="A852" s="83" t="s">
        <v>1889</v>
      </c>
      <c r="B852" s="84" t="str">
        <f>IF($G852="","",VLOOKUP($G852,'AFM-Artikel'!$A$1:$D$4762,2))</f>
        <v>zusätzliche Kabellänge Cat.5</v>
      </c>
      <c r="C852" s="84"/>
      <c r="D852" s="84"/>
      <c r="E852" s="85"/>
      <c r="F852" s="84"/>
      <c r="G852" s="114">
        <v>5305</v>
      </c>
      <c r="H852" s="84"/>
      <c r="I852" s="119">
        <f>IF($G852="","",VLOOKUP($G852,'AFM-Artikel'!$A$1:$D$4762,3))</f>
        <v>1.78</v>
      </c>
      <c r="J852" s="120"/>
    </row>
    <row r="853" spans="1:10" ht="13.5" thickBot="1" x14ac:dyDescent="0.25">
      <c r="A853" s="83" t="s">
        <v>1890</v>
      </c>
      <c r="B853" s="78" t="str">
        <f>IF($G853="","",VLOOKUP($G853,'AFM-Artikel'!$A$1:$D$4762,2))</f>
        <v>Nicht verfügbar!</v>
      </c>
      <c r="C853" s="78"/>
      <c r="D853" s="78"/>
      <c r="E853" s="86"/>
      <c r="F853" s="78"/>
      <c r="G853" s="115">
        <v>0</v>
      </c>
      <c r="H853" s="78"/>
      <c r="I853" s="105">
        <f>IF($G853="","",VLOOKUP($G853,'AFM-Artikel'!$A$1:$D$4762,3))</f>
        <v>0</v>
      </c>
      <c r="J853" s="107"/>
    </row>
    <row r="859" spans="1:10" ht="13.5" thickBot="1" x14ac:dyDescent="0.25">
      <c r="B859" t="s">
        <v>1918</v>
      </c>
    </row>
    <row r="860" spans="1:10" ht="15" x14ac:dyDescent="0.2">
      <c r="A860" s="62" t="s">
        <v>621</v>
      </c>
      <c r="B860" s="63" t="s">
        <v>262</v>
      </c>
      <c r="C860" s="64" t="s">
        <v>1658</v>
      </c>
      <c r="D860" s="64" t="s">
        <v>1893</v>
      </c>
      <c r="E860" s="80"/>
      <c r="F860" s="66">
        <f>IF(Konfigurator!T$62=B861,1,IF(Konfigurator!T$62=B862,2,IF(Konfigurator!T$62=B863,3,IF(Konfigurator!T$62=B864,4,IF(Konfigurator!T$62=B865,5,IF(Konfigurator!T$62=B866,6,IF(Konfigurator!T$62=B867,7,IF(Konfigurator!T$62=B868,8,))))))))+IF(Konfigurator!T$62=B869,9)+IF(Konfigurator!T$62=B870,10)+IF(Konfigurator!T$62=E860,0)</f>
        <v>0</v>
      </c>
      <c r="G860" s="112" t="s">
        <v>1469</v>
      </c>
      <c r="H860" s="81" t="s">
        <v>1461</v>
      </c>
      <c r="I860" s="81" t="s">
        <v>498</v>
      </c>
      <c r="J860" s="68" t="s">
        <v>1673</v>
      </c>
    </row>
    <row r="861" spans="1:10" x14ac:dyDescent="0.2">
      <c r="A861" s="70"/>
      <c r="B861" s="54" t="str">
        <f>IF(ISNA(VLOOKUP(G861,'AFM-Artikel'!$A$1:$D$4762,4,FALSE)),"-",VLOOKUP(G861,'AFM-Artikel'!$A$1:$D$4762,4,FALSE))</f>
        <v>lötbar</v>
      </c>
      <c r="C861" s="54"/>
      <c r="D861" s="54"/>
      <c r="E861" s="53"/>
      <c r="F861" s="54">
        <v>1</v>
      </c>
      <c r="G861" s="113">
        <v>5697</v>
      </c>
      <c r="H861" s="54">
        <v>4</v>
      </c>
      <c r="I861" s="104">
        <f>IF($G861="","",VLOOKUP($G861,'AFM-Artikel'!$A$1:$D$4762,3))</f>
        <v>21.99</v>
      </c>
      <c r="J861" s="106" t="s">
        <v>1674</v>
      </c>
    </row>
    <row r="862" spans="1:10" x14ac:dyDescent="0.2">
      <c r="A862" s="70"/>
      <c r="B862" s="54" t="str">
        <f>IF(ISNA(VLOOKUP(G862,'AFM-Artikel'!$A$1:$D$4762,4,FALSE)),"-",VLOOKUP(G862,'AFM-Artikel'!$A$1:$D$4762,4,FALSE))</f>
        <v>USB-A-Bu.</v>
      </c>
      <c r="C862" s="71"/>
      <c r="D862" s="54"/>
      <c r="E862" s="53"/>
      <c r="F862" s="54">
        <v>2</v>
      </c>
      <c r="G862" s="113">
        <v>5700</v>
      </c>
      <c r="H862" s="54">
        <v>4</v>
      </c>
      <c r="I862" s="104">
        <f>IF($G862="","",VLOOKUP($G862,'AFM-Artikel'!$A$1:$D$4762,3))</f>
        <v>20.89</v>
      </c>
      <c r="J862" s="106" t="s">
        <v>1674</v>
      </c>
    </row>
    <row r="863" spans="1:10" x14ac:dyDescent="0.2">
      <c r="A863" s="70"/>
      <c r="B863" s="54" t="str">
        <f>IF(ISNA(VLOOKUP(G863,'AFM-Artikel'!$A$1:$D$4762,4,FALSE)),"-",VLOOKUP(G863,'AFM-Artikel'!$A$1:$D$4762,4,FALSE))</f>
        <v>USB-B-Bu.</v>
      </c>
      <c r="C863" s="71"/>
      <c r="D863" s="54"/>
      <c r="E863" s="53"/>
      <c r="F863" s="54">
        <v>3</v>
      </c>
      <c r="G863" s="113">
        <v>5764</v>
      </c>
      <c r="H863" s="54">
        <v>4</v>
      </c>
      <c r="I863" s="104">
        <f>IF($G863="","",VLOOKUP($G863,'AFM-Artikel'!$A$1:$D$4762,3))</f>
        <v>20.89</v>
      </c>
      <c r="J863" s="106" t="s">
        <v>1674</v>
      </c>
    </row>
    <row r="864" spans="1:10" x14ac:dyDescent="0.2">
      <c r="A864" s="70"/>
      <c r="B864" s="54" t="str">
        <f>IF(ISNA(VLOOKUP(G864,'AFM-Artikel'!$A$1:$D$4762,4,FALSE)),"-",VLOOKUP(G864,'AFM-Artikel'!$A$1:$D$4762,4,FALSE))</f>
        <v>USB-A-St. 30cm</v>
      </c>
      <c r="C864" s="71"/>
      <c r="D864" s="54"/>
      <c r="E864" s="53"/>
      <c r="F864" s="54">
        <v>4</v>
      </c>
      <c r="G864" s="113">
        <v>5698</v>
      </c>
      <c r="H864" s="54">
        <v>4</v>
      </c>
      <c r="I864" s="104">
        <f>IF($G864="","",VLOOKUP($G864,'AFM-Artikel'!$A$1:$D$4762,3))</f>
        <v>27.75</v>
      </c>
      <c r="J864" s="106" t="s">
        <v>1675</v>
      </c>
    </row>
    <row r="865" spans="1:10" x14ac:dyDescent="0.2">
      <c r="A865" s="70"/>
      <c r="B865" s="54" t="str">
        <f>IF(ISNA(VLOOKUP(G865,'AFM-Artikel'!$A$1:$D$4762,4,FALSE)),"-",VLOOKUP(G865,'AFM-Artikel'!$A$1:$D$4762,4,FALSE))</f>
        <v>USB-B-St. 30cm</v>
      </c>
      <c r="C865" s="71"/>
      <c r="D865" s="54"/>
      <c r="E865" s="53"/>
      <c r="F865" s="54">
        <v>5</v>
      </c>
      <c r="G865" s="113">
        <v>5699</v>
      </c>
      <c r="H865" s="54">
        <v>4</v>
      </c>
      <c r="I865" s="104">
        <f>IF($G865="","",VLOOKUP($G865,'AFM-Artikel'!$A$1:$D$4762,3))</f>
        <v>27.75</v>
      </c>
      <c r="J865" s="106" t="s">
        <v>1675</v>
      </c>
    </row>
    <row r="866" spans="1:10" x14ac:dyDescent="0.2">
      <c r="A866" s="70"/>
      <c r="B866" s="54" t="str">
        <f>IF(ISNA(VLOOKUP(G866,'AFM-Artikel'!$A$1:$D$4762,4,FALSE)),"-",VLOOKUP(G866,'AFM-Artikel'!$A$1:$D$4762,4,FALSE))</f>
        <v>USB-A-Ku. 30cm</v>
      </c>
      <c r="C866" s="71"/>
      <c r="D866" s="54"/>
      <c r="E866" s="53"/>
      <c r="F866" s="72">
        <v>6</v>
      </c>
      <c r="G866" s="113">
        <v>5713</v>
      </c>
      <c r="H866" s="54">
        <v>4</v>
      </c>
      <c r="I866" s="104">
        <f>IF($G866="","",VLOOKUP($G866,'AFM-Artikel'!$A$1:$D$4762,3))</f>
        <v>27.75</v>
      </c>
      <c r="J866" s="106" t="s">
        <v>1675</v>
      </c>
    </row>
    <row r="867" spans="1:10" x14ac:dyDescent="0.2">
      <c r="A867" s="70"/>
      <c r="B867" s="54" t="str">
        <f>IF(ISNA(VLOOKUP(G867,'AFM-Artikel'!$A$1:$D$4762,4,FALSE)),"-",VLOOKUP(G867,'AFM-Artikel'!$A$1:$D$4762,4,FALSE))</f>
        <v>-</v>
      </c>
      <c r="C867" s="71"/>
      <c r="D867" s="54"/>
      <c r="E867" s="53"/>
      <c r="F867" s="54">
        <v>7</v>
      </c>
      <c r="G867" s="113">
        <v>1</v>
      </c>
      <c r="H867" s="54"/>
      <c r="I867" s="104">
        <f>IF($G867="","",VLOOKUP($G867,'AFM-Artikel'!$A$1:$D$4762,3))</f>
        <v>0</v>
      </c>
      <c r="J867" s="106"/>
    </row>
    <row r="868" spans="1:10" x14ac:dyDescent="0.2">
      <c r="A868" s="70"/>
      <c r="B868" s="54" t="str">
        <f>IF(ISNA(VLOOKUP(G868,'AFM-Artikel'!$A$1:$D$4762,4,FALSE)),"-",VLOOKUP(G868,'AFM-Artikel'!$A$1:$D$4762,4,FALSE))</f>
        <v>-</v>
      </c>
      <c r="C868" s="71"/>
      <c r="D868" s="54"/>
      <c r="E868" s="53"/>
      <c r="F868" s="54">
        <v>8</v>
      </c>
      <c r="G868" s="113">
        <v>1</v>
      </c>
      <c r="H868" s="54"/>
      <c r="I868" s="104">
        <f>IF($G868="","",VLOOKUP($G868,'AFM-Artikel'!$A$1:$D$4762,3))</f>
        <v>0</v>
      </c>
      <c r="J868" s="106"/>
    </row>
    <row r="869" spans="1:10" x14ac:dyDescent="0.2">
      <c r="A869" s="70"/>
      <c r="B869" s="54" t="str">
        <f>IF(ISNA(VLOOKUP(G869,'AFM-Artikel'!$A$1:$D$4762,4,FALSE)),"-",VLOOKUP(G869,'AFM-Artikel'!$A$1:$D$4762,4,FALSE))</f>
        <v>-</v>
      </c>
      <c r="C869" s="71"/>
      <c r="D869" s="54"/>
      <c r="E869" s="53"/>
      <c r="F869" s="54">
        <v>9</v>
      </c>
      <c r="G869" s="113">
        <v>1</v>
      </c>
      <c r="H869" s="54"/>
      <c r="I869" s="104">
        <f>IF($G869="","",VLOOKUP($G869,'AFM-Artikel'!$A$1:$D$4762,3))</f>
        <v>0</v>
      </c>
      <c r="J869" s="106"/>
    </row>
    <row r="870" spans="1:10" x14ac:dyDescent="0.2">
      <c r="A870" s="75"/>
      <c r="B870" s="54" t="str">
        <f>IF(ISNA(VLOOKUP(G870,'AFM-Artikel'!$A$1:$D$4762,4,FALSE)),"-",VLOOKUP(G870,'AFM-Artikel'!$A$1:$D$4762,4,FALSE))</f>
        <v>-</v>
      </c>
      <c r="C870" s="76"/>
      <c r="D870" s="77"/>
      <c r="E870" s="82"/>
      <c r="F870" s="77">
        <v>10</v>
      </c>
      <c r="G870" s="113">
        <v>1</v>
      </c>
      <c r="H870" s="77"/>
      <c r="I870" s="117">
        <f>IF($G870="","",VLOOKUP($G870,'AFM-Artikel'!$A$1:$D$4762,3))</f>
        <v>0</v>
      </c>
      <c r="J870" s="118"/>
    </row>
    <row r="871" spans="1:10" x14ac:dyDescent="0.2">
      <c r="A871" s="83" t="s">
        <v>1888</v>
      </c>
      <c r="B871" s="84" t="str">
        <f>IF($G871="","",VLOOKUP($G871,'AFM-Artikel'!$A$1:$D$4762,2))</f>
        <v>zusätzliche Kabellänge USB</v>
      </c>
      <c r="C871" s="84"/>
      <c r="D871" s="84"/>
      <c r="E871" s="85"/>
      <c r="F871" s="84"/>
      <c r="G871" s="114">
        <v>5312</v>
      </c>
      <c r="H871" s="84"/>
      <c r="I871" s="119">
        <f>IF($G871="","",VLOOKUP($G871,'AFM-Artikel'!$A$1:$D$4762,3))</f>
        <v>1.78</v>
      </c>
      <c r="J871" s="120"/>
    </row>
    <row r="872" spans="1:10" x14ac:dyDescent="0.2">
      <c r="A872" s="83" t="s">
        <v>1889</v>
      </c>
      <c r="B872" s="84" t="str">
        <f>IF($G872="","",VLOOKUP($G872,'AFM-Artikel'!$A$1:$D$4762,2))</f>
        <v>Nicht verfügbar!</v>
      </c>
      <c r="C872" s="84"/>
      <c r="D872" s="84"/>
      <c r="E872" s="85"/>
      <c r="F872" s="84"/>
      <c r="G872" s="114">
        <v>0</v>
      </c>
      <c r="H872" s="84"/>
      <c r="I872" s="119">
        <f>IF($G872="","",VLOOKUP($G872,'AFM-Artikel'!$A$1:$D$4762,3))</f>
        <v>0</v>
      </c>
      <c r="J872" s="120"/>
    </row>
    <row r="873" spans="1:10" ht="13.5" thickBot="1" x14ac:dyDescent="0.25">
      <c r="A873" s="83" t="s">
        <v>1890</v>
      </c>
      <c r="B873" s="78" t="str">
        <f>IF($G873="","",VLOOKUP($G873,'AFM-Artikel'!$A$1:$D$4762,2))</f>
        <v>Nicht verfügbar!</v>
      </c>
      <c r="C873" s="78"/>
      <c r="D873" s="78"/>
      <c r="E873" s="86"/>
      <c r="F873" s="78"/>
      <c r="G873" s="115">
        <v>0</v>
      </c>
      <c r="H873" s="78"/>
      <c r="I873" s="105">
        <f>IF($G873="","",VLOOKUP($G873,'AFM-Artikel'!$A$1:$D$4762,3))</f>
        <v>0</v>
      </c>
      <c r="J873" s="107"/>
    </row>
    <row r="879" spans="1:10" ht="13.5" thickBot="1" x14ac:dyDescent="0.25">
      <c r="B879" t="s">
        <v>1917</v>
      </c>
    </row>
    <row r="880" spans="1:10" ht="15" x14ac:dyDescent="0.2">
      <c r="A880" s="62" t="s">
        <v>622</v>
      </c>
      <c r="B880" s="63" t="s">
        <v>262</v>
      </c>
      <c r="C880" s="64" t="s">
        <v>1658</v>
      </c>
      <c r="D880" s="64" t="s">
        <v>1893</v>
      </c>
      <c r="E880" s="80"/>
      <c r="F880" s="66">
        <f>IF(Konfigurator!V$62=B881,1,IF(Konfigurator!V$62=B882,2,IF(Konfigurator!V$62=B883,3,IF(Konfigurator!V$62=B884,4,IF(Konfigurator!V$62=B885,5,IF(Konfigurator!V$62=B886,6,IF(Konfigurator!V$62=B887,7,IF(Konfigurator!V$62=B888,8,))))))))+IF(Konfigurator!V$62=B889,9)+IF(Konfigurator!V$62=B890,10)+IF(Konfigurator!V$62=E880,0)</f>
        <v>0</v>
      </c>
      <c r="G880" s="112" t="s">
        <v>1469</v>
      </c>
      <c r="H880" s="81" t="s">
        <v>1461</v>
      </c>
      <c r="I880" s="81" t="s">
        <v>498</v>
      </c>
      <c r="J880" s="68" t="s">
        <v>1673</v>
      </c>
    </row>
    <row r="881" spans="1:10" x14ac:dyDescent="0.2">
      <c r="A881" s="70"/>
      <c r="B881" s="54" t="str">
        <f>IF(ISNA(VLOOKUP(G881,'AFM-Artikel'!$A$1:$D$4762,4,FALSE)),"-",VLOOKUP(G881,'AFM-Artikel'!$A$1:$D$4762,4,FALSE))</f>
        <v>lötbar</v>
      </c>
      <c r="C881" s="54"/>
      <c r="D881" s="54"/>
      <c r="E881" s="53"/>
      <c r="F881" s="54">
        <v>1</v>
      </c>
      <c r="G881" s="113">
        <v>5762</v>
      </c>
      <c r="H881" s="54">
        <v>4</v>
      </c>
      <c r="I881" s="104">
        <f>IF($G881="","",VLOOKUP($G881,'AFM-Artikel'!$A$1:$D$4762,3))</f>
        <v>21.99</v>
      </c>
      <c r="J881" s="106" t="s">
        <v>1674</v>
      </c>
    </row>
    <row r="882" spans="1:10" x14ac:dyDescent="0.2">
      <c r="A882" s="70"/>
      <c r="B882" s="54" t="str">
        <f>IF(ISNA(VLOOKUP(G882,'AFM-Artikel'!$A$1:$D$4762,4,FALSE)),"-",VLOOKUP(G882,'AFM-Artikel'!$A$1:$D$4762,4,FALSE))</f>
        <v>USB-B-Bu.</v>
      </c>
      <c r="C882" s="71"/>
      <c r="D882" s="54"/>
      <c r="E882" s="53"/>
      <c r="F882" s="54">
        <v>2</v>
      </c>
      <c r="G882" s="113">
        <v>5763</v>
      </c>
      <c r="H882" s="54">
        <v>4</v>
      </c>
      <c r="I882" s="104">
        <f>IF($G882="","",VLOOKUP($G882,'AFM-Artikel'!$A$1:$D$4762,3))</f>
        <v>20.89</v>
      </c>
      <c r="J882" s="106" t="s">
        <v>1674</v>
      </c>
    </row>
    <row r="883" spans="1:10" x14ac:dyDescent="0.2">
      <c r="A883" s="70"/>
      <c r="B883" s="54" t="str">
        <f>IF(ISNA(VLOOKUP(G883,'AFM-Artikel'!$A$1:$D$4762,4,FALSE)),"-",VLOOKUP(G883,'AFM-Artikel'!$A$1:$D$4762,4,FALSE))</f>
        <v>USB-A-Bu.</v>
      </c>
      <c r="C883" s="71"/>
      <c r="D883" s="54"/>
      <c r="E883" s="53"/>
      <c r="F883" s="54">
        <v>3</v>
      </c>
      <c r="G883" s="113">
        <v>5773</v>
      </c>
      <c r="H883" s="54">
        <v>4</v>
      </c>
      <c r="I883" s="104">
        <f>IF($G883="","",VLOOKUP($G883,'AFM-Artikel'!$A$1:$D$4762,3))</f>
        <v>20.89</v>
      </c>
      <c r="J883" s="106" t="s">
        <v>1674</v>
      </c>
    </row>
    <row r="884" spans="1:10" x14ac:dyDescent="0.2">
      <c r="A884" s="70"/>
      <c r="B884" s="54" t="str">
        <f>IF(ISNA(VLOOKUP(G884,'AFM-Artikel'!$A$1:$D$4762,4,FALSE)),"-",VLOOKUP(G884,'AFM-Artikel'!$A$1:$D$4762,4,FALSE))</f>
        <v>USB-A-St. 30cm</v>
      </c>
      <c r="C884" s="71"/>
      <c r="D884" s="54"/>
      <c r="E884" s="53"/>
      <c r="F884" s="54">
        <v>4</v>
      </c>
      <c r="G884" s="113">
        <v>5734</v>
      </c>
      <c r="H884" s="54">
        <v>4</v>
      </c>
      <c r="I884" s="104">
        <f>IF($G884="","",VLOOKUP($G884,'AFM-Artikel'!$A$1:$D$4762,3))</f>
        <v>27.75</v>
      </c>
      <c r="J884" s="106" t="s">
        <v>1675</v>
      </c>
    </row>
    <row r="885" spans="1:10" x14ac:dyDescent="0.2">
      <c r="A885" s="70"/>
      <c r="B885" s="54" t="str">
        <f>IF(ISNA(VLOOKUP(G885,'AFM-Artikel'!$A$1:$D$4762,4,FALSE)),"-",VLOOKUP(G885,'AFM-Artikel'!$A$1:$D$4762,4,FALSE))</f>
        <v>USB-B-St. 30cm</v>
      </c>
      <c r="C885" s="71"/>
      <c r="D885" s="54"/>
      <c r="E885" s="53"/>
      <c r="F885" s="54">
        <v>5</v>
      </c>
      <c r="G885" s="113">
        <v>5732</v>
      </c>
      <c r="H885" s="54">
        <v>4</v>
      </c>
      <c r="I885" s="104">
        <f>IF($G885="","",VLOOKUP($G885,'AFM-Artikel'!$A$1:$D$4762,3))</f>
        <v>27.75</v>
      </c>
      <c r="J885" s="106" t="s">
        <v>1675</v>
      </c>
    </row>
    <row r="886" spans="1:10" x14ac:dyDescent="0.2">
      <c r="A886" s="70"/>
      <c r="B886" s="54" t="str">
        <f>IF(ISNA(VLOOKUP(G886,'AFM-Artikel'!$A$1:$D$4762,4,FALSE)),"-",VLOOKUP(G886,'AFM-Artikel'!$A$1:$D$4762,4,FALSE))</f>
        <v>USB-A-Ku. 30cm</v>
      </c>
      <c r="C886" s="71"/>
      <c r="D886" s="54"/>
      <c r="E886" s="53"/>
      <c r="F886" s="72">
        <v>6</v>
      </c>
      <c r="G886" s="113">
        <v>5754</v>
      </c>
      <c r="H886" s="54">
        <v>4</v>
      </c>
      <c r="I886" s="104">
        <f>IF($G886="","",VLOOKUP($G886,'AFM-Artikel'!$A$1:$D$4762,3))</f>
        <v>27.75</v>
      </c>
      <c r="J886" s="106" t="s">
        <v>1675</v>
      </c>
    </row>
    <row r="887" spans="1:10" x14ac:dyDescent="0.2">
      <c r="A887" s="70"/>
      <c r="B887" s="54" t="str">
        <f>IF(ISNA(VLOOKUP(G887,'AFM-Artikel'!$A$1:$D$4762,4,FALSE)),"-",VLOOKUP(G887,'AFM-Artikel'!$A$1:$D$4762,4,FALSE))</f>
        <v>-</v>
      </c>
      <c r="C887" s="71"/>
      <c r="D887" s="54"/>
      <c r="E887" s="53"/>
      <c r="F887" s="54">
        <v>7</v>
      </c>
      <c r="G887" s="113">
        <v>1</v>
      </c>
      <c r="H887" s="54"/>
      <c r="I887" s="104">
        <f>IF($G887="","",VLOOKUP($G887,'AFM-Artikel'!$A$1:$D$4762,3))</f>
        <v>0</v>
      </c>
      <c r="J887" s="106"/>
    </row>
    <row r="888" spans="1:10" x14ac:dyDescent="0.2">
      <c r="A888" s="70"/>
      <c r="B888" s="54" t="str">
        <f>IF(ISNA(VLOOKUP(G888,'AFM-Artikel'!$A$1:$D$4762,4,FALSE)),"-",VLOOKUP(G888,'AFM-Artikel'!$A$1:$D$4762,4,FALSE))</f>
        <v>-</v>
      </c>
      <c r="C888" s="71"/>
      <c r="D888" s="54"/>
      <c r="E888" s="53"/>
      <c r="F888" s="54">
        <v>8</v>
      </c>
      <c r="G888" s="113">
        <v>1</v>
      </c>
      <c r="H888" s="54"/>
      <c r="I888" s="104">
        <f>IF($G888="","",VLOOKUP($G888,'AFM-Artikel'!$A$1:$D$4762,3))</f>
        <v>0</v>
      </c>
      <c r="J888" s="106"/>
    </row>
    <row r="889" spans="1:10" x14ac:dyDescent="0.2">
      <c r="A889" s="70"/>
      <c r="B889" s="54" t="str">
        <f>IF(ISNA(VLOOKUP(G889,'AFM-Artikel'!$A$1:$D$4762,4,FALSE)),"-",VLOOKUP(G889,'AFM-Artikel'!$A$1:$D$4762,4,FALSE))</f>
        <v>-</v>
      </c>
      <c r="C889" s="71"/>
      <c r="D889" s="54"/>
      <c r="E889" s="53"/>
      <c r="F889" s="54">
        <v>9</v>
      </c>
      <c r="G889" s="113">
        <v>1</v>
      </c>
      <c r="H889" s="54"/>
      <c r="I889" s="104">
        <f>IF($G889="","",VLOOKUP($G889,'AFM-Artikel'!$A$1:$D$4762,3))</f>
        <v>0</v>
      </c>
      <c r="J889" s="106"/>
    </row>
    <row r="890" spans="1:10" x14ac:dyDescent="0.2">
      <c r="A890" s="75"/>
      <c r="B890" s="54" t="str">
        <f>IF(ISNA(VLOOKUP(G890,'AFM-Artikel'!$A$1:$D$4762,4,FALSE)),"-",VLOOKUP(G890,'AFM-Artikel'!$A$1:$D$4762,4,FALSE))</f>
        <v>-</v>
      </c>
      <c r="C890" s="76"/>
      <c r="D890" s="77"/>
      <c r="E890" s="82"/>
      <c r="F890" s="77">
        <v>10</v>
      </c>
      <c r="G890" s="113">
        <v>1</v>
      </c>
      <c r="H890" s="77"/>
      <c r="I890" s="117">
        <f>IF($G890="","",VLOOKUP($G890,'AFM-Artikel'!$A$1:$D$4762,3))</f>
        <v>0</v>
      </c>
      <c r="J890" s="118"/>
    </row>
    <row r="891" spans="1:10" x14ac:dyDescent="0.2">
      <c r="A891" s="83" t="s">
        <v>1888</v>
      </c>
      <c r="B891" s="84" t="str">
        <f>IF($G891="","",VLOOKUP($G891,'AFM-Artikel'!$A$1:$D$4762,2))</f>
        <v>zusätzliche Kabellänge USB</v>
      </c>
      <c r="C891" s="84"/>
      <c r="D891" s="84"/>
      <c r="E891" s="85"/>
      <c r="F891" s="84"/>
      <c r="G891" s="114">
        <v>5312</v>
      </c>
      <c r="H891" s="84"/>
      <c r="I891" s="119">
        <f>IF($G891="","",VLOOKUP($G891,'AFM-Artikel'!$A$1:$D$4762,3))</f>
        <v>1.78</v>
      </c>
      <c r="J891" s="120"/>
    </row>
    <row r="892" spans="1:10" x14ac:dyDescent="0.2">
      <c r="A892" s="83" t="s">
        <v>1889</v>
      </c>
      <c r="B892" s="84" t="str">
        <f>IF($G892="","",VLOOKUP($G892,'AFM-Artikel'!$A$1:$D$4762,2))</f>
        <v>Nicht verfügbar!</v>
      </c>
      <c r="C892" s="84"/>
      <c r="D892" s="84"/>
      <c r="E892" s="85"/>
      <c r="F892" s="84"/>
      <c r="G892" s="114">
        <v>0</v>
      </c>
      <c r="H892" s="84"/>
      <c r="I892" s="119">
        <f>IF($G892="","",VLOOKUP($G892,'AFM-Artikel'!$A$1:$D$4762,3))</f>
        <v>0</v>
      </c>
      <c r="J892" s="120"/>
    </row>
    <row r="893" spans="1:10" ht="13.5" thickBot="1" x14ac:dyDescent="0.25">
      <c r="A893" s="83" t="s">
        <v>1890</v>
      </c>
      <c r="B893" s="78" t="str">
        <f>IF($G893="","",VLOOKUP($G893,'AFM-Artikel'!$A$1:$D$4762,2))</f>
        <v>Nicht verfügbar!</v>
      </c>
      <c r="C893" s="78"/>
      <c r="D893" s="78"/>
      <c r="E893" s="86"/>
      <c r="F893" s="78"/>
      <c r="G893" s="115">
        <v>0</v>
      </c>
      <c r="H893" s="78"/>
      <c r="I893" s="105">
        <f>IF($G893="","",VLOOKUP($G893,'AFM-Artikel'!$A$1:$D$4762,3))</f>
        <v>0</v>
      </c>
      <c r="J893" s="107"/>
    </row>
    <row r="899" spans="1:10" ht="13.5" thickBot="1" x14ac:dyDescent="0.25">
      <c r="B899" t="s">
        <v>1916</v>
      </c>
    </row>
    <row r="900" spans="1:10" ht="15" x14ac:dyDescent="0.2">
      <c r="A900" s="62" t="s">
        <v>621</v>
      </c>
      <c r="B900" s="63" t="s">
        <v>262</v>
      </c>
      <c r="C900" s="64" t="s">
        <v>1658</v>
      </c>
      <c r="D900" s="64" t="s">
        <v>1893</v>
      </c>
      <c r="E900" s="80"/>
      <c r="F900" s="66">
        <f>IF(Konfigurator!X$62=B901,1,IF(Konfigurator!X$62=B902,2,IF(Konfigurator!X$62=B903,3,IF(Konfigurator!X$62=B904,4,IF(Konfigurator!X$62=B905,5,IF(Konfigurator!X$62=B906,6,IF(Konfigurator!X$62=B907,7,IF(Konfigurator!X$62=B908,8,))))))))+IF(Konfigurator!X$62=B909,9)+IF(Konfigurator!X$62=B910,10)+IF(Konfigurator!X$62=E900,0)</f>
        <v>0</v>
      </c>
      <c r="G900" s="112" t="s">
        <v>1469</v>
      </c>
      <c r="H900" s="81" t="s">
        <v>1461</v>
      </c>
      <c r="I900" s="81" t="s">
        <v>498</v>
      </c>
      <c r="J900" s="68" t="s">
        <v>1673</v>
      </c>
    </row>
    <row r="901" spans="1:10" x14ac:dyDescent="0.2">
      <c r="A901" s="70"/>
      <c r="B901" s="54" t="str">
        <f>IF(ISNA(VLOOKUP(G901,'AFM-Artikel'!$A$1:$D$4762,4,FALSE)),"-",VLOOKUP(G901,'AFM-Artikel'!$A$1:$D$4762,4,FALSE))</f>
        <v>Netzkabel 30cm</v>
      </c>
      <c r="C901" s="54"/>
      <c r="D901" s="54"/>
      <c r="E901" s="53"/>
      <c r="F901" s="54">
        <v>1</v>
      </c>
      <c r="G901" s="113">
        <v>5812</v>
      </c>
      <c r="H901" s="54">
        <v>8</v>
      </c>
      <c r="I901" s="104">
        <f>IF($G901="","",VLOOKUP($G901,'AFM-Artikel'!$A$1:$D$4762,3))</f>
        <v>97.8</v>
      </c>
      <c r="J901" s="106" t="s">
        <v>1674</v>
      </c>
    </row>
    <row r="902" spans="1:10" x14ac:dyDescent="0.2">
      <c r="A902" s="70"/>
      <c r="B902" s="54" t="str">
        <f>IF(ISNA(VLOOKUP(G902,'AFM-Artikel'!$A$1:$D$4762,4,FALSE)),"-",VLOOKUP(G902,'AFM-Artikel'!$A$1:$D$4762,4,FALSE))</f>
        <v>-</v>
      </c>
      <c r="C902" s="71"/>
      <c r="D902" s="54"/>
      <c r="E902" s="53"/>
      <c r="F902" s="54">
        <v>2</v>
      </c>
      <c r="G902" s="113">
        <v>1</v>
      </c>
      <c r="H902" s="54"/>
      <c r="I902" s="104">
        <f>IF($G902="","",VLOOKUP($G902,'AFM-Artikel'!$A$1:$D$4762,3))</f>
        <v>0</v>
      </c>
      <c r="J902" s="106"/>
    </row>
    <row r="903" spans="1:10" x14ac:dyDescent="0.2">
      <c r="A903" s="70"/>
      <c r="B903" s="54" t="str">
        <f>IF(ISNA(VLOOKUP(G903,'AFM-Artikel'!$A$1:$D$4762,4,FALSE)),"-",VLOOKUP(G903,'AFM-Artikel'!$A$1:$D$4762,4,FALSE))</f>
        <v>-</v>
      </c>
      <c r="C903" s="71"/>
      <c r="D903" s="54"/>
      <c r="E903" s="53"/>
      <c r="F903" s="54">
        <v>3</v>
      </c>
      <c r="G903" s="113">
        <v>1</v>
      </c>
      <c r="H903" s="54"/>
      <c r="I903" s="104">
        <f>IF($G903="","",VLOOKUP($G903,'AFM-Artikel'!$A$1:$D$4762,3))</f>
        <v>0</v>
      </c>
      <c r="J903" s="106"/>
    </row>
    <row r="904" spans="1:10" x14ac:dyDescent="0.2">
      <c r="A904" s="70"/>
      <c r="B904" s="54" t="str">
        <f>IF(ISNA(VLOOKUP(G904,'AFM-Artikel'!$A$1:$D$4762,4,FALSE)),"-",VLOOKUP(G904,'AFM-Artikel'!$A$1:$D$4762,4,FALSE))</f>
        <v>-</v>
      </c>
      <c r="C904" s="71"/>
      <c r="D904" s="54"/>
      <c r="E904" s="53"/>
      <c r="F904" s="54">
        <v>4</v>
      </c>
      <c r="G904" s="113">
        <v>1</v>
      </c>
      <c r="H904" s="54"/>
      <c r="I904" s="104">
        <f>IF($G904="","",VLOOKUP($G904,'AFM-Artikel'!$A$1:$D$4762,3))</f>
        <v>0</v>
      </c>
      <c r="J904" s="106"/>
    </row>
    <row r="905" spans="1:10" x14ac:dyDescent="0.2">
      <c r="A905" s="70"/>
      <c r="B905" s="54" t="str">
        <f>IF(ISNA(VLOOKUP(G905,'AFM-Artikel'!$A$1:$D$4762,4,FALSE)),"-",VLOOKUP(G905,'AFM-Artikel'!$A$1:$D$4762,4,FALSE))</f>
        <v>-</v>
      </c>
      <c r="C905" s="71"/>
      <c r="D905" s="54"/>
      <c r="E905" s="53"/>
      <c r="F905" s="54">
        <v>5</v>
      </c>
      <c r="G905" s="113">
        <v>1</v>
      </c>
      <c r="H905" s="54"/>
      <c r="I905" s="104">
        <f>IF($G905="","",VLOOKUP($G905,'AFM-Artikel'!$A$1:$D$4762,3))</f>
        <v>0</v>
      </c>
      <c r="J905" s="106"/>
    </row>
    <row r="906" spans="1:10" x14ac:dyDescent="0.2">
      <c r="A906" s="70"/>
      <c r="B906" s="54" t="str">
        <f>IF(ISNA(VLOOKUP(G906,'AFM-Artikel'!$A$1:$D$4762,4,FALSE)),"-",VLOOKUP(G906,'AFM-Artikel'!$A$1:$D$4762,4,FALSE))</f>
        <v>-</v>
      </c>
      <c r="C906" s="71"/>
      <c r="D906" s="54"/>
      <c r="E906" s="53"/>
      <c r="F906" s="72">
        <v>6</v>
      </c>
      <c r="G906" s="113">
        <v>1</v>
      </c>
      <c r="H906" s="54"/>
      <c r="I906" s="104">
        <f>IF($G906="","",VLOOKUP($G906,'AFM-Artikel'!$A$1:$D$4762,3))</f>
        <v>0</v>
      </c>
      <c r="J906" s="106"/>
    </row>
    <row r="907" spans="1:10" x14ac:dyDescent="0.2">
      <c r="A907" s="70"/>
      <c r="B907" s="54" t="str">
        <f>IF(ISNA(VLOOKUP(G907,'AFM-Artikel'!$A$1:$D$4762,4,FALSE)),"-",VLOOKUP(G907,'AFM-Artikel'!$A$1:$D$4762,4,FALSE))</f>
        <v>-</v>
      </c>
      <c r="C907" s="71"/>
      <c r="D907" s="54"/>
      <c r="E907" s="53"/>
      <c r="F907" s="54">
        <v>7</v>
      </c>
      <c r="G907" s="113">
        <v>1</v>
      </c>
      <c r="H907" s="54"/>
      <c r="I907" s="104">
        <f>IF($G907="","",VLOOKUP($G907,'AFM-Artikel'!$A$1:$D$4762,3))</f>
        <v>0</v>
      </c>
      <c r="J907" s="106"/>
    </row>
    <row r="908" spans="1:10" x14ac:dyDescent="0.2">
      <c r="A908" s="70"/>
      <c r="B908" s="54" t="str">
        <f>IF(ISNA(VLOOKUP(G908,'AFM-Artikel'!$A$1:$D$4762,4,FALSE)),"-",VLOOKUP(G908,'AFM-Artikel'!$A$1:$D$4762,4,FALSE))</f>
        <v>-</v>
      </c>
      <c r="C908" s="71"/>
      <c r="D908" s="54"/>
      <c r="E908" s="53"/>
      <c r="F908" s="54">
        <v>8</v>
      </c>
      <c r="G908" s="113">
        <v>1</v>
      </c>
      <c r="H908" s="54"/>
      <c r="I908" s="104">
        <f>IF($G908="","",VLOOKUP($G908,'AFM-Artikel'!$A$1:$D$4762,3))</f>
        <v>0</v>
      </c>
      <c r="J908" s="106"/>
    </row>
    <row r="909" spans="1:10" x14ac:dyDescent="0.2">
      <c r="A909" s="70"/>
      <c r="B909" s="54" t="str">
        <f>IF(ISNA(VLOOKUP(G909,'AFM-Artikel'!$A$1:$D$4762,4,FALSE)),"-",VLOOKUP(G909,'AFM-Artikel'!$A$1:$D$4762,4,FALSE))</f>
        <v>-</v>
      </c>
      <c r="C909" s="71"/>
      <c r="D909" s="54"/>
      <c r="E909" s="53"/>
      <c r="F909" s="54">
        <v>9</v>
      </c>
      <c r="G909" s="113">
        <v>1</v>
      </c>
      <c r="H909" s="54"/>
      <c r="I909" s="104">
        <f>IF($G909="","",VLOOKUP($G909,'AFM-Artikel'!$A$1:$D$4762,3))</f>
        <v>0</v>
      </c>
      <c r="J909" s="106"/>
    </row>
    <row r="910" spans="1:10" x14ac:dyDescent="0.2">
      <c r="A910" s="75"/>
      <c r="B910" s="54" t="str">
        <f>IF(ISNA(VLOOKUP(G910,'AFM-Artikel'!$A$1:$D$4762,4,FALSE)),"-",VLOOKUP(G910,'AFM-Artikel'!$A$1:$D$4762,4,FALSE))</f>
        <v>-</v>
      </c>
      <c r="C910" s="76"/>
      <c r="D910" s="77"/>
      <c r="E910" s="82"/>
      <c r="F910" s="77">
        <v>10</v>
      </c>
      <c r="G910" s="113">
        <v>1</v>
      </c>
      <c r="H910" s="77"/>
      <c r="I910" s="117">
        <f>IF($G910="","",VLOOKUP($G910,'AFM-Artikel'!$A$1:$D$4762,3))</f>
        <v>0</v>
      </c>
      <c r="J910" s="118"/>
    </row>
    <row r="911" spans="1:10" x14ac:dyDescent="0.2">
      <c r="A911" s="83" t="s">
        <v>1888</v>
      </c>
      <c r="B911" s="84" t="str">
        <f>IF($G911="","",VLOOKUP($G911,'AFM-Artikel'!$A$1:$D$4762,2))</f>
        <v>Nicht verfügbar!</v>
      </c>
      <c r="C911" s="84"/>
      <c r="D911" s="84"/>
      <c r="E911" s="85"/>
      <c r="F911" s="84"/>
      <c r="G911" s="114">
        <v>0</v>
      </c>
      <c r="H911" s="84"/>
      <c r="I911" s="119">
        <f>IF($G911="","",VLOOKUP($G911,'AFM-Artikel'!$A$1:$D$4762,3))</f>
        <v>0</v>
      </c>
      <c r="J911" s="120"/>
    </row>
    <row r="912" spans="1:10" x14ac:dyDescent="0.2">
      <c r="A912" s="83" t="s">
        <v>1889</v>
      </c>
      <c r="B912" s="84" t="str">
        <f>IF($G912="","",VLOOKUP($G912,'AFM-Artikel'!$A$1:$D$4762,2))</f>
        <v>Nicht verfügbar!</v>
      </c>
      <c r="C912" s="84"/>
      <c r="D912" s="84"/>
      <c r="E912" s="85"/>
      <c r="F912" s="84"/>
      <c r="G912" s="114">
        <v>0</v>
      </c>
      <c r="H912" s="84"/>
      <c r="I912" s="119">
        <f>IF($G912="","",VLOOKUP($G912,'AFM-Artikel'!$A$1:$D$4762,3))</f>
        <v>0</v>
      </c>
      <c r="J912" s="120"/>
    </row>
    <row r="913" spans="1:10" ht="13.5" thickBot="1" x14ac:dyDescent="0.25">
      <c r="A913" s="83" t="s">
        <v>1890</v>
      </c>
      <c r="B913" s="78" t="str">
        <f>IF($G913="","",VLOOKUP($G913,'AFM-Artikel'!$A$1:$D$4762,2))</f>
        <v>Nicht verfügbar!</v>
      </c>
      <c r="C913" s="78"/>
      <c r="D913" s="78"/>
      <c r="E913" s="86"/>
      <c r="F913" s="78"/>
      <c r="G913" s="115">
        <v>0</v>
      </c>
      <c r="H913" s="78"/>
      <c r="I913" s="105">
        <f>IF($G913="","",VLOOKUP($G913,'AFM-Artikel'!$A$1:$D$4762,3))</f>
        <v>0</v>
      </c>
      <c r="J913" s="107"/>
    </row>
    <row r="919" spans="1:10" ht="13.5" thickBot="1" x14ac:dyDescent="0.25">
      <c r="B919" t="s">
        <v>1925</v>
      </c>
    </row>
    <row r="920" spans="1:10" ht="15" x14ac:dyDescent="0.2">
      <c r="A920" s="62" t="s">
        <v>624</v>
      </c>
      <c r="B920" s="63" t="s">
        <v>262</v>
      </c>
      <c r="C920" s="64" t="s">
        <v>1658</v>
      </c>
      <c r="D920" s="64" t="s">
        <v>1893</v>
      </c>
      <c r="E920" s="80"/>
      <c r="F920" s="66">
        <f>IF(Konfigurator!B$72=B921,1,IF(Konfigurator!B$72=B922,2,IF(Konfigurator!B$72=B923,3,IF(Konfigurator!B$72=B924,4,IF(Konfigurator!B$72=B925,5,IF(Konfigurator!B$72=B926,6,IF(Konfigurator!B$72=B927,7,IF(Konfigurator!B$72=B928,8,))))))))+IF(Konfigurator!B$72=B929,9)+IF(Konfigurator!B$72=B930,10)+IF(Konfigurator!B$72=E920,0)</f>
        <v>0</v>
      </c>
      <c r="G920" s="112" t="s">
        <v>1469</v>
      </c>
      <c r="H920" s="81" t="s">
        <v>1461</v>
      </c>
      <c r="I920" s="81" t="s">
        <v>498</v>
      </c>
      <c r="J920" s="68" t="s">
        <v>1673</v>
      </c>
    </row>
    <row r="921" spans="1:10" x14ac:dyDescent="0.2">
      <c r="A921" s="70"/>
      <c r="B921" s="54" t="str">
        <f>IF(ISNA(VLOOKUP(G921,'AFM-Artikel'!$A$1:$D$4762,4,FALSE)),"-",VLOOKUP(G921,'AFM-Artikel'!$A$1:$D$4762,4,FALSE))</f>
        <v>lötbar</v>
      </c>
      <c r="C921" s="54"/>
      <c r="D921" s="54"/>
      <c r="E921" s="53"/>
      <c r="F921" s="54">
        <v>1</v>
      </c>
      <c r="G921" s="113">
        <v>5621</v>
      </c>
      <c r="H921" s="54">
        <v>4</v>
      </c>
      <c r="I921" s="104">
        <f>IF($G921="","",VLOOKUP($G921,'AFM-Artikel'!$A$1:$D$4762,3))</f>
        <v>15.39</v>
      </c>
      <c r="J921" s="106" t="s">
        <v>1674</v>
      </c>
    </row>
    <row r="922" spans="1:10" x14ac:dyDescent="0.2">
      <c r="A922" s="70"/>
      <c r="B922" s="54" t="str">
        <f>IF(ISNA(VLOOKUP(G922,'AFM-Artikel'!$A$1:$D$4762,4,FALSE)),"-",VLOOKUP(G922,'AFM-Artikel'!$A$1:$D$4762,4,FALSE))</f>
        <v>BNC-Bu. steckbar</v>
      </c>
      <c r="C922" s="71"/>
      <c r="D922" s="54"/>
      <c r="E922" s="53"/>
      <c r="F922" s="54">
        <v>2</v>
      </c>
      <c r="G922" s="113">
        <v>5627</v>
      </c>
      <c r="H922" s="54">
        <v>4</v>
      </c>
      <c r="I922" s="104">
        <f>IF($G922="","",VLOOKUP($G922,'AFM-Artikel'!$A$1:$D$4762,3))</f>
        <v>16.86</v>
      </c>
      <c r="J922" s="106" t="s">
        <v>1674</v>
      </c>
    </row>
    <row r="923" spans="1:10" x14ac:dyDescent="0.2">
      <c r="A923" s="70"/>
      <c r="B923" s="54" t="str">
        <f>IF(ISNA(VLOOKUP(G923,'AFM-Artikel'!$A$1:$D$4762,4,FALSE)),"-",VLOOKUP(G923,'AFM-Artikel'!$A$1:$D$4762,4,FALSE))</f>
        <v>BNC-Ku. 30cm</v>
      </c>
      <c r="C923" s="71"/>
      <c r="D923" s="54"/>
      <c r="E923" s="53"/>
      <c r="F923" s="54">
        <v>3</v>
      </c>
      <c r="G923" s="113">
        <v>5633</v>
      </c>
      <c r="H923" s="54">
        <v>4</v>
      </c>
      <c r="I923" s="104">
        <f>IF($G923="","",VLOOKUP($G923,'AFM-Artikel'!$A$1:$D$4762,3))</f>
        <v>25.65</v>
      </c>
      <c r="J923" s="106" t="s">
        <v>1675</v>
      </c>
    </row>
    <row r="924" spans="1:10" x14ac:dyDescent="0.2">
      <c r="A924" s="70"/>
      <c r="B924" s="54" t="str">
        <f>IF(ISNA(VLOOKUP(G924,'AFM-Artikel'!$A$1:$D$4762,4,FALSE)),"-",VLOOKUP(G924,'AFM-Artikel'!$A$1:$D$4762,4,FALSE))</f>
        <v>BNC-St. 30cm</v>
      </c>
      <c r="C924" s="71"/>
      <c r="D924" s="54"/>
      <c r="E924" s="53"/>
      <c r="F924" s="54">
        <v>4</v>
      </c>
      <c r="G924" s="113">
        <v>5639</v>
      </c>
      <c r="H924" s="54">
        <v>4</v>
      </c>
      <c r="I924" s="104">
        <f>IF($G924="","",VLOOKUP($G924,'AFM-Artikel'!$A$1:$D$4762,3))</f>
        <v>24.92</v>
      </c>
      <c r="J924" s="106" t="s">
        <v>1675</v>
      </c>
    </row>
    <row r="925" spans="1:10" x14ac:dyDescent="0.2">
      <c r="A925" s="70"/>
      <c r="B925" s="54" t="str">
        <f>IF(ISNA(VLOOKUP(G925,'AFM-Artikel'!$A$1:$D$4762,4,FALSE)),"-",VLOOKUP(G925,'AFM-Artikel'!$A$1:$D$4762,4,FALSE))</f>
        <v>-</v>
      </c>
      <c r="C925" s="71"/>
      <c r="D925" s="54"/>
      <c r="E925" s="53"/>
      <c r="F925" s="54">
        <v>5</v>
      </c>
      <c r="G925" s="113">
        <v>1</v>
      </c>
      <c r="H925" s="54"/>
      <c r="I925" s="104">
        <f>IF($G925="","",VLOOKUP($G925,'AFM-Artikel'!$A$1:$D$4762,3))</f>
        <v>0</v>
      </c>
      <c r="J925" s="106"/>
    </row>
    <row r="926" spans="1:10" x14ac:dyDescent="0.2">
      <c r="A926" s="70"/>
      <c r="B926" s="54" t="str">
        <f>IF(ISNA(VLOOKUP(G926,'AFM-Artikel'!$A$1:$D$4762,4,FALSE)),"-",VLOOKUP(G926,'AFM-Artikel'!$A$1:$D$4762,4,FALSE))</f>
        <v>-</v>
      </c>
      <c r="C926" s="71"/>
      <c r="D926" s="54"/>
      <c r="E926" s="53"/>
      <c r="F926" s="72">
        <v>6</v>
      </c>
      <c r="G926" s="113">
        <v>1</v>
      </c>
      <c r="H926" s="54"/>
      <c r="I926" s="104">
        <f>IF($G926="","",VLOOKUP($G926,'AFM-Artikel'!$A$1:$D$4762,3))</f>
        <v>0</v>
      </c>
      <c r="J926" s="106"/>
    </row>
    <row r="927" spans="1:10" x14ac:dyDescent="0.2">
      <c r="A927" s="70"/>
      <c r="B927" s="54" t="str">
        <f>IF(ISNA(VLOOKUP(G927,'AFM-Artikel'!$A$1:$D$4762,4,FALSE)),"-",VLOOKUP(G927,'AFM-Artikel'!$A$1:$D$4762,4,FALSE))</f>
        <v>-</v>
      </c>
      <c r="C927" s="71"/>
      <c r="D927" s="54"/>
      <c r="E927" s="53"/>
      <c r="F927" s="54">
        <v>7</v>
      </c>
      <c r="G927" s="113">
        <v>1</v>
      </c>
      <c r="H927" s="54"/>
      <c r="I927" s="104">
        <f>IF($G927="","",VLOOKUP($G927,'AFM-Artikel'!$A$1:$D$4762,3))</f>
        <v>0</v>
      </c>
      <c r="J927" s="106"/>
    </row>
    <row r="928" spans="1:10" x14ac:dyDescent="0.2">
      <c r="A928" s="70"/>
      <c r="B928" s="54" t="str">
        <f>IF(ISNA(VLOOKUP(G928,'AFM-Artikel'!$A$1:$D$4762,4,FALSE)),"-",VLOOKUP(G928,'AFM-Artikel'!$A$1:$D$4762,4,FALSE))</f>
        <v>-</v>
      </c>
      <c r="C928" s="71"/>
      <c r="D928" s="54"/>
      <c r="E928" s="53"/>
      <c r="F928" s="54">
        <v>8</v>
      </c>
      <c r="G928" s="113">
        <v>1</v>
      </c>
      <c r="H928" s="54"/>
      <c r="I928" s="104">
        <f>IF($G928="","",VLOOKUP($G928,'AFM-Artikel'!$A$1:$D$4762,3))</f>
        <v>0</v>
      </c>
      <c r="J928" s="106"/>
    </row>
    <row r="929" spans="1:10" x14ac:dyDescent="0.2">
      <c r="A929" s="70"/>
      <c r="B929" s="54" t="str">
        <f>IF(ISNA(VLOOKUP(G929,'AFM-Artikel'!$A$1:$D$4762,4,FALSE)),"-",VLOOKUP(G929,'AFM-Artikel'!$A$1:$D$4762,4,FALSE))</f>
        <v>-</v>
      </c>
      <c r="C929" s="71"/>
      <c r="D929" s="54"/>
      <c r="E929" s="53"/>
      <c r="F929" s="54">
        <v>9</v>
      </c>
      <c r="G929" s="113">
        <v>1</v>
      </c>
      <c r="H929" s="54"/>
      <c r="I929" s="104">
        <f>IF($G929="","",VLOOKUP($G929,'AFM-Artikel'!$A$1:$D$4762,3))</f>
        <v>0</v>
      </c>
      <c r="J929" s="106"/>
    </row>
    <row r="930" spans="1:10" x14ac:dyDescent="0.2">
      <c r="A930" s="75"/>
      <c r="B930" s="54" t="str">
        <f>IF(ISNA(VLOOKUP(G930,'AFM-Artikel'!$A$1:$D$4762,4,FALSE)),"-",VLOOKUP(G930,'AFM-Artikel'!$A$1:$D$4762,4,FALSE))</f>
        <v>-</v>
      </c>
      <c r="C930" s="76"/>
      <c r="D930" s="77"/>
      <c r="E930" s="82"/>
      <c r="F930" s="77">
        <v>10</v>
      </c>
      <c r="G930" s="113">
        <v>1</v>
      </c>
      <c r="H930" s="77"/>
      <c r="I930" s="117">
        <f>IF($G930="","",VLOOKUP($G930,'AFM-Artikel'!$A$1:$D$4762,3))</f>
        <v>0</v>
      </c>
      <c r="J930" s="118"/>
    </row>
    <row r="931" spans="1:10" x14ac:dyDescent="0.2">
      <c r="A931" s="83" t="s">
        <v>1888</v>
      </c>
      <c r="B931" s="84" t="str">
        <f>IF($G931="","",VLOOKUP($G931,'AFM-Artikel'!$A$1:$D$4762,2))</f>
        <v>zusätzliche Kabellänge Video 3mm</v>
      </c>
      <c r="C931" s="84"/>
      <c r="D931" s="84"/>
      <c r="E931" s="85"/>
      <c r="F931" s="84"/>
      <c r="G931" s="114">
        <v>5303</v>
      </c>
      <c r="H931" s="84"/>
      <c r="I931" s="119">
        <f>IF($G931="","",VLOOKUP($G931,'AFM-Artikel'!$A$1:$D$4762,3))</f>
        <v>0.52</v>
      </c>
      <c r="J931" s="120"/>
    </row>
    <row r="932" spans="1:10" x14ac:dyDescent="0.2">
      <c r="A932" s="83" t="s">
        <v>1889</v>
      </c>
      <c r="B932" s="84" t="str">
        <f>IF($G932="","",VLOOKUP($G932,'AFM-Artikel'!$A$1:$D$4762,2))</f>
        <v>Nicht verfügbar!</v>
      </c>
      <c r="C932" s="84"/>
      <c r="D932" s="84"/>
      <c r="E932" s="85"/>
      <c r="F932" s="84"/>
      <c r="G932" s="114">
        <v>0</v>
      </c>
      <c r="H932" s="84"/>
      <c r="I932" s="119">
        <f>IF($G932="","",VLOOKUP($G932,'AFM-Artikel'!$A$1:$D$4762,3))</f>
        <v>0</v>
      </c>
      <c r="J932" s="120"/>
    </row>
    <row r="933" spans="1:10" ht="13.5" thickBot="1" x14ac:dyDescent="0.25">
      <c r="A933" s="83" t="s">
        <v>1890</v>
      </c>
      <c r="B933" s="78" t="str">
        <f>IF($G933="","",VLOOKUP($G933,'AFM-Artikel'!$A$1:$D$4762,2))</f>
        <v>Nicht verfügbar!</v>
      </c>
      <c r="C933" s="78"/>
      <c r="D933" s="78"/>
      <c r="E933" s="86"/>
      <c r="F933" s="78"/>
      <c r="G933" s="115">
        <v>0</v>
      </c>
      <c r="H933" s="78"/>
      <c r="I933" s="105">
        <f>IF($G933="","",VLOOKUP($G933,'AFM-Artikel'!$A$1:$D$4762,3))</f>
        <v>0</v>
      </c>
      <c r="J933" s="107"/>
    </row>
    <row r="939" spans="1:10" ht="13.5" thickBot="1" x14ac:dyDescent="0.25">
      <c r="B939" t="s">
        <v>1924</v>
      </c>
    </row>
    <row r="940" spans="1:10" ht="15" x14ac:dyDescent="0.2">
      <c r="A940" s="62" t="s">
        <v>625</v>
      </c>
      <c r="B940" s="63" t="s">
        <v>262</v>
      </c>
      <c r="C940" s="64" t="s">
        <v>1658</v>
      </c>
      <c r="D940" s="64" t="s">
        <v>1893</v>
      </c>
      <c r="E940" s="80"/>
      <c r="F940" s="66">
        <f>IF(Konfigurator!D$72=B941,1,IF(Konfigurator!D$72=B942,2,IF(Konfigurator!D$72=B943,3,IF(Konfigurator!D$72=B944,4,IF(Konfigurator!D$72=B945,5,IF(Konfigurator!D$72=B946,6,IF(Konfigurator!D$72=B947,7,IF(Konfigurator!D$72=B948,8,))))))))+IF(Konfigurator!D$72=B949,9)+IF(Konfigurator!D$72=B950,10)+IF(Konfigurator!D$72=E940,0)</f>
        <v>0</v>
      </c>
      <c r="G940" s="112" t="s">
        <v>1469</v>
      </c>
      <c r="H940" s="81" t="s">
        <v>1461</v>
      </c>
      <c r="I940" s="81" t="s">
        <v>498</v>
      </c>
      <c r="J940" s="68" t="s">
        <v>1673</v>
      </c>
    </row>
    <row r="941" spans="1:10" x14ac:dyDescent="0.2">
      <c r="A941" s="70"/>
      <c r="B941" s="54" t="str">
        <f>IF(ISNA(VLOOKUP(G941,'AFM-Artikel'!$A$1:$D$4762,4,FALSE)),"-",VLOOKUP(G941,'AFM-Artikel'!$A$1:$D$4762,4,FALSE))</f>
        <v>lötbar</v>
      </c>
      <c r="C941" s="54"/>
      <c r="D941" s="54"/>
      <c r="E941" s="53"/>
      <c r="F941" s="54">
        <v>1</v>
      </c>
      <c r="G941" s="113">
        <v>5622</v>
      </c>
      <c r="H941" s="54">
        <v>4</v>
      </c>
      <c r="I941" s="104">
        <f>IF($G941="","",VLOOKUP($G941,'AFM-Artikel'!$A$1:$D$4762,3))</f>
        <v>15.39</v>
      </c>
      <c r="J941" s="106" t="s">
        <v>1674</v>
      </c>
    </row>
    <row r="942" spans="1:10" x14ac:dyDescent="0.2">
      <c r="A942" s="70"/>
      <c r="B942" s="54" t="str">
        <f>IF(ISNA(VLOOKUP(G942,'AFM-Artikel'!$A$1:$D$4762,4,FALSE)),"-",VLOOKUP(G942,'AFM-Artikel'!$A$1:$D$4762,4,FALSE))</f>
        <v>BNC-Bu. steckbar</v>
      </c>
      <c r="C942" s="71"/>
      <c r="D942" s="54"/>
      <c r="E942" s="53"/>
      <c r="F942" s="54">
        <v>2</v>
      </c>
      <c r="G942" s="113">
        <v>5628</v>
      </c>
      <c r="H942" s="54">
        <v>4</v>
      </c>
      <c r="I942" s="104">
        <f>IF($G942="","",VLOOKUP($G942,'AFM-Artikel'!$A$1:$D$4762,3))</f>
        <v>16.86</v>
      </c>
      <c r="J942" s="106" t="s">
        <v>1674</v>
      </c>
    </row>
    <row r="943" spans="1:10" x14ac:dyDescent="0.2">
      <c r="A943" s="70"/>
      <c r="B943" s="54" t="str">
        <f>IF(ISNA(VLOOKUP(G943,'AFM-Artikel'!$A$1:$D$4762,4,FALSE)),"-",VLOOKUP(G943,'AFM-Artikel'!$A$1:$D$4762,4,FALSE))</f>
        <v>BNC-Ku. 30cm</v>
      </c>
      <c r="C943" s="71"/>
      <c r="D943" s="54"/>
      <c r="E943" s="53"/>
      <c r="F943" s="54">
        <v>3</v>
      </c>
      <c r="G943" s="113">
        <v>5634</v>
      </c>
      <c r="H943" s="54">
        <v>4</v>
      </c>
      <c r="I943" s="104">
        <f>IF($G943="","",VLOOKUP($G943,'AFM-Artikel'!$A$1:$D$4762,3))</f>
        <v>25.65</v>
      </c>
      <c r="J943" s="106" t="s">
        <v>1675</v>
      </c>
    </row>
    <row r="944" spans="1:10" x14ac:dyDescent="0.2">
      <c r="A944" s="70"/>
      <c r="B944" s="54" t="str">
        <f>IF(ISNA(VLOOKUP(G944,'AFM-Artikel'!$A$1:$D$4762,4,FALSE)),"-",VLOOKUP(G944,'AFM-Artikel'!$A$1:$D$4762,4,FALSE))</f>
        <v>BNC-St. 30cm</v>
      </c>
      <c r="C944" s="71"/>
      <c r="D944" s="54"/>
      <c r="E944" s="53"/>
      <c r="F944" s="54">
        <v>4</v>
      </c>
      <c r="G944" s="113">
        <v>5640</v>
      </c>
      <c r="H944" s="54">
        <v>4</v>
      </c>
      <c r="I944" s="104">
        <f>IF($G944="","",VLOOKUP($G944,'AFM-Artikel'!$A$1:$D$4762,3))</f>
        <v>24.92</v>
      </c>
      <c r="J944" s="106" t="s">
        <v>1675</v>
      </c>
    </row>
    <row r="945" spans="1:10" x14ac:dyDescent="0.2">
      <c r="A945" s="70"/>
      <c r="B945" s="54" t="str">
        <f>IF(ISNA(VLOOKUP(G945,'AFM-Artikel'!$A$1:$D$4762,4,FALSE)),"-",VLOOKUP(G945,'AFM-Artikel'!$A$1:$D$4762,4,FALSE))</f>
        <v>-</v>
      </c>
      <c r="C945" s="71"/>
      <c r="D945" s="54"/>
      <c r="E945" s="53"/>
      <c r="F945" s="54">
        <v>5</v>
      </c>
      <c r="G945" s="113">
        <v>1</v>
      </c>
      <c r="H945" s="54"/>
      <c r="I945" s="104">
        <f>IF($G945="","",VLOOKUP($G945,'AFM-Artikel'!$A$1:$D$4762,3))</f>
        <v>0</v>
      </c>
      <c r="J945" s="106"/>
    </row>
    <row r="946" spans="1:10" x14ac:dyDescent="0.2">
      <c r="A946" s="70"/>
      <c r="B946" s="54" t="str">
        <f>IF(ISNA(VLOOKUP(G946,'AFM-Artikel'!$A$1:$D$4762,4,FALSE)),"-",VLOOKUP(G946,'AFM-Artikel'!$A$1:$D$4762,4,FALSE))</f>
        <v>-</v>
      </c>
      <c r="C946" s="71"/>
      <c r="D946" s="54"/>
      <c r="E946" s="53"/>
      <c r="F946" s="72">
        <v>6</v>
      </c>
      <c r="G946" s="113">
        <v>1</v>
      </c>
      <c r="H946" s="54"/>
      <c r="I946" s="104">
        <f>IF($G946="","",VLOOKUP($G946,'AFM-Artikel'!$A$1:$D$4762,3))</f>
        <v>0</v>
      </c>
      <c r="J946" s="106"/>
    </row>
    <row r="947" spans="1:10" x14ac:dyDescent="0.2">
      <c r="A947" s="70"/>
      <c r="B947" s="54" t="str">
        <f>IF(ISNA(VLOOKUP(G947,'AFM-Artikel'!$A$1:$D$4762,4,FALSE)),"-",VLOOKUP(G947,'AFM-Artikel'!$A$1:$D$4762,4,FALSE))</f>
        <v>-</v>
      </c>
      <c r="C947" s="71"/>
      <c r="D947" s="54"/>
      <c r="E947" s="53"/>
      <c r="F947" s="54">
        <v>7</v>
      </c>
      <c r="G947" s="113">
        <v>1</v>
      </c>
      <c r="H947" s="54"/>
      <c r="I947" s="104">
        <f>IF($G947="","",VLOOKUP($G947,'AFM-Artikel'!$A$1:$D$4762,3))</f>
        <v>0</v>
      </c>
      <c r="J947" s="106"/>
    </row>
    <row r="948" spans="1:10" x14ac:dyDescent="0.2">
      <c r="A948" s="70"/>
      <c r="B948" s="54" t="str">
        <f>IF(ISNA(VLOOKUP(G948,'AFM-Artikel'!$A$1:$D$4762,4,FALSE)),"-",VLOOKUP(G948,'AFM-Artikel'!$A$1:$D$4762,4,FALSE))</f>
        <v>-</v>
      </c>
      <c r="C948" s="71"/>
      <c r="D948" s="54"/>
      <c r="E948" s="53"/>
      <c r="F948" s="54">
        <v>8</v>
      </c>
      <c r="G948" s="113">
        <v>1</v>
      </c>
      <c r="H948" s="54"/>
      <c r="I948" s="104">
        <f>IF($G948="","",VLOOKUP($G948,'AFM-Artikel'!$A$1:$D$4762,3))</f>
        <v>0</v>
      </c>
      <c r="J948" s="106"/>
    </row>
    <row r="949" spans="1:10" x14ac:dyDescent="0.2">
      <c r="A949" s="70"/>
      <c r="B949" s="54" t="str">
        <f>IF(ISNA(VLOOKUP(G949,'AFM-Artikel'!$A$1:$D$4762,4,FALSE)),"-",VLOOKUP(G949,'AFM-Artikel'!$A$1:$D$4762,4,FALSE))</f>
        <v>-</v>
      </c>
      <c r="C949" s="71"/>
      <c r="D949" s="54"/>
      <c r="E949" s="53"/>
      <c r="F949" s="54">
        <v>9</v>
      </c>
      <c r="G949" s="113">
        <v>1</v>
      </c>
      <c r="H949" s="54"/>
      <c r="I949" s="104">
        <f>IF($G949="","",VLOOKUP($G949,'AFM-Artikel'!$A$1:$D$4762,3))</f>
        <v>0</v>
      </c>
      <c r="J949" s="106"/>
    </row>
    <row r="950" spans="1:10" x14ac:dyDescent="0.2">
      <c r="A950" s="75"/>
      <c r="B950" s="54" t="str">
        <f>IF(ISNA(VLOOKUP(G950,'AFM-Artikel'!$A$1:$D$4762,4,FALSE)),"-",VLOOKUP(G950,'AFM-Artikel'!$A$1:$D$4762,4,FALSE))</f>
        <v>-</v>
      </c>
      <c r="C950" s="76"/>
      <c r="D950" s="77"/>
      <c r="E950" s="82"/>
      <c r="F950" s="77">
        <v>10</v>
      </c>
      <c r="G950" s="113">
        <v>1</v>
      </c>
      <c r="H950" s="77"/>
      <c r="I950" s="117">
        <f>IF($G950="","",VLOOKUP($G950,'AFM-Artikel'!$A$1:$D$4762,3))</f>
        <v>0</v>
      </c>
      <c r="J950" s="118"/>
    </row>
    <row r="951" spans="1:10" x14ac:dyDescent="0.2">
      <c r="A951" s="83" t="s">
        <v>1888</v>
      </c>
      <c r="B951" s="84" t="str">
        <f>IF($G951="","",VLOOKUP($G951,'AFM-Artikel'!$A$1:$D$4762,2))</f>
        <v>zusätzliche Kabellänge Video 3mm</v>
      </c>
      <c r="C951" s="84"/>
      <c r="D951" s="84"/>
      <c r="E951" s="85"/>
      <c r="F951" s="84"/>
      <c r="G951" s="114">
        <v>5303</v>
      </c>
      <c r="H951" s="84"/>
      <c r="I951" s="119">
        <f>IF($G951="","",VLOOKUP($G951,'AFM-Artikel'!$A$1:$D$4762,3))</f>
        <v>0.52</v>
      </c>
      <c r="J951" s="120"/>
    </row>
    <row r="952" spans="1:10" x14ac:dyDescent="0.2">
      <c r="A952" s="83" t="s">
        <v>1889</v>
      </c>
      <c r="B952" s="84" t="str">
        <f>IF($G952="","",VLOOKUP($G952,'AFM-Artikel'!$A$1:$D$4762,2))</f>
        <v>Nicht verfügbar!</v>
      </c>
      <c r="C952" s="84"/>
      <c r="D952" s="84"/>
      <c r="E952" s="85"/>
      <c r="F952" s="84"/>
      <c r="G952" s="114">
        <v>0</v>
      </c>
      <c r="H952" s="84"/>
      <c r="I952" s="119">
        <f>IF($G952="","",VLOOKUP($G952,'AFM-Artikel'!$A$1:$D$4762,3))</f>
        <v>0</v>
      </c>
      <c r="J952" s="120"/>
    </row>
    <row r="953" spans="1:10" ht="13.5" thickBot="1" x14ac:dyDescent="0.25">
      <c r="A953" s="83" t="s">
        <v>1890</v>
      </c>
      <c r="B953" s="78" t="str">
        <f>IF($G953="","",VLOOKUP($G953,'AFM-Artikel'!$A$1:$D$4762,2))</f>
        <v>Nicht verfügbar!</v>
      </c>
      <c r="C953" s="78"/>
      <c r="D953" s="78"/>
      <c r="E953" s="86"/>
      <c r="F953" s="78"/>
      <c r="G953" s="115">
        <v>0</v>
      </c>
      <c r="H953" s="78"/>
      <c r="I953" s="105">
        <f>IF($G953="","",VLOOKUP($G953,'AFM-Artikel'!$A$1:$D$4762,3))</f>
        <v>0</v>
      </c>
      <c r="J953" s="107"/>
    </row>
    <row r="959" spans="1:10" ht="13.5" thickBot="1" x14ac:dyDescent="0.25">
      <c r="B959" t="s">
        <v>1923</v>
      </c>
    </row>
    <row r="960" spans="1:10" ht="15" x14ac:dyDescent="0.2">
      <c r="A960" s="62" t="s">
        <v>626</v>
      </c>
      <c r="B960" s="63" t="s">
        <v>262</v>
      </c>
      <c r="C960" s="64" t="s">
        <v>1658</v>
      </c>
      <c r="D960" s="64" t="s">
        <v>1893</v>
      </c>
      <c r="E960" s="80"/>
      <c r="F960" s="66">
        <f>IF(Konfigurator!F$72=B961,1,IF(Konfigurator!F$72=B962,2,IF(Konfigurator!F$72=B963,3,IF(Konfigurator!F$72=B964,4,IF(Konfigurator!F$72=B965,5,IF(Konfigurator!F$72=B966,6,IF(Konfigurator!F$72=B967,7,IF(Konfigurator!F$72=B968,8,))))))))+IF(Konfigurator!F$72=B969,9)+IF(Konfigurator!F$72=B970,10)+IF(Konfigurator!F$72=E960,0)</f>
        <v>0</v>
      </c>
      <c r="G960" s="112" t="s">
        <v>1469</v>
      </c>
      <c r="H960" s="81" t="s">
        <v>1461</v>
      </c>
      <c r="I960" s="81" t="s">
        <v>498</v>
      </c>
      <c r="J960" s="68" t="s">
        <v>1673</v>
      </c>
    </row>
    <row r="961" spans="1:10" x14ac:dyDescent="0.2">
      <c r="A961" s="70"/>
      <c r="B961" s="54" t="str">
        <f>IF(ISNA(VLOOKUP(G961,'AFM-Artikel'!$A$1:$D$4762,4,FALSE)),"-",VLOOKUP(G961,'AFM-Artikel'!$A$1:$D$4762,4,FALSE))</f>
        <v>lötbar</v>
      </c>
      <c r="C961" s="54"/>
      <c r="D961" s="54"/>
      <c r="E961" s="53"/>
      <c r="F961" s="54">
        <v>1</v>
      </c>
      <c r="G961" s="113">
        <v>5623</v>
      </c>
      <c r="H961" s="54">
        <v>4</v>
      </c>
      <c r="I961" s="104">
        <f>IF($G961="","",VLOOKUP($G961,'AFM-Artikel'!$A$1:$D$4762,3))</f>
        <v>15.39</v>
      </c>
      <c r="J961" s="106" t="s">
        <v>1674</v>
      </c>
    </row>
    <row r="962" spans="1:10" x14ac:dyDescent="0.2">
      <c r="A962" s="70"/>
      <c r="B962" s="54" t="str">
        <f>IF(ISNA(VLOOKUP(G962,'AFM-Artikel'!$A$1:$D$4762,4,FALSE)),"-",VLOOKUP(G962,'AFM-Artikel'!$A$1:$D$4762,4,FALSE))</f>
        <v>BNC-Bu. steckbar</v>
      </c>
      <c r="C962" s="71"/>
      <c r="D962" s="54"/>
      <c r="E962" s="53"/>
      <c r="F962" s="54">
        <v>2</v>
      </c>
      <c r="G962" s="113">
        <v>5629</v>
      </c>
      <c r="H962" s="54">
        <v>4</v>
      </c>
      <c r="I962" s="104">
        <f>IF($G962="","",VLOOKUP($G962,'AFM-Artikel'!$A$1:$D$4762,3))</f>
        <v>16.86</v>
      </c>
      <c r="J962" s="106" t="s">
        <v>1674</v>
      </c>
    </row>
    <row r="963" spans="1:10" x14ac:dyDescent="0.2">
      <c r="A963" s="70"/>
      <c r="B963" s="54" t="str">
        <f>IF(ISNA(VLOOKUP(G963,'AFM-Artikel'!$A$1:$D$4762,4,FALSE)),"-",VLOOKUP(G963,'AFM-Artikel'!$A$1:$D$4762,4,FALSE))</f>
        <v>BNC-Ku. 30cm</v>
      </c>
      <c r="C963" s="71"/>
      <c r="D963" s="54"/>
      <c r="E963" s="53"/>
      <c r="F963" s="54">
        <v>3</v>
      </c>
      <c r="G963" s="113">
        <v>5635</v>
      </c>
      <c r="H963" s="54">
        <v>4</v>
      </c>
      <c r="I963" s="104">
        <f>IF($G963="","",VLOOKUP($G963,'AFM-Artikel'!$A$1:$D$4762,3))</f>
        <v>25.65</v>
      </c>
      <c r="J963" s="106" t="s">
        <v>1675</v>
      </c>
    </row>
    <row r="964" spans="1:10" x14ac:dyDescent="0.2">
      <c r="A964" s="70"/>
      <c r="B964" s="54" t="str">
        <f>IF(ISNA(VLOOKUP(G964,'AFM-Artikel'!$A$1:$D$4762,4,FALSE)),"-",VLOOKUP(G964,'AFM-Artikel'!$A$1:$D$4762,4,FALSE))</f>
        <v>BNC-St. 30cm</v>
      </c>
      <c r="C964" s="71"/>
      <c r="D964" s="54"/>
      <c r="E964" s="53"/>
      <c r="F964" s="54">
        <v>4</v>
      </c>
      <c r="G964" s="113">
        <v>5641</v>
      </c>
      <c r="H964" s="54">
        <v>4</v>
      </c>
      <c r="I964" s="104">
        <f>IF($G964="","",VLOOKUP($G964,'AFM-Artikel'!$A$1:$D$4762,3))</f>
        <v>24.92</v>
      </c>
      <c r="J964" s="106" t="s">
        <v>1675</v>
      </c>
    </row>
    <row r="965" spans="1:10" x14ac:dyDescent="0.2">
      <c r="A965" s="70"/>
      <c r="B965" s="54" t="str">
        <f>IF(ISNA(VLOOKUP(G965,'AFM-Artikel'!$A$1:$D$4762,4,FALSE)),"-",VLOOKUP(G965,'AFM-Artikel'!$A$1:$D$4762,4,FALSE))</f>
        <v>-</v>
      </c>
      <c r="C965" s="71"/>
      <c r="D965" s="54"/>
      <c r="E965" s="53"/>
      <c r="F965" s="54">
        <v>5</v>
      </c>
      <c r="G965" s="113">
        <v>1</v>
      </c>
      <c r="H965" s="54"/>
      <c r="I965" s="104">
        <f>IF($G965="","",VLOOKUP($G965,'AFM-Artikel'!$A$1:$D$4762,3))</f>
        <v>0</v>
      </c>
      <c r="J965" s="106"/>
    </row>
    <row r="966" spans="1:10" x14ac:dyDescent="0.2">
      <c r="A966" s="70"/>
      <c r="B966" s="54" t="str">
        <f>IF(ISNA(VLOOKUP(G966,'AFM-Artikel'!$A$1:$D$4762,4,FALSE)),"-",VLOOKUP(G966,'AFM-Artikel'!$A$1:$D$4762,4,FALSE))</f>
        <v>-</v>
      </c>
      <c r="C966" s="71"/>
      <c r="D966" s="54"/>
      <c r="E966" s="53"/>
      <c r="F966" s="72">
        <v>6</v>
      </c>
      <c r="G966" s="113">
        <v>1</v>
      </c>
      <c r="H966" s="54"/>
      <c r="I966" s="104">
        <f>IF($G966="","",VLOOKUP($G966,'AFM-Artikel'!$A$1:$D$4762,3))</f>
        <v>0</v>
      </c>
      <c r="J966" s="106"/>
    </row>
    <row r="967" spans="1:10" x14ac:dyDescent="0.2">
      <c r="A967" s="70"/>
      <c r="B967" s="54" t="str">
        <f>IF(ISNA(VLOOKUP(G967,'AFM-Artikel'!$A$1:$D$4762,4,FALSE)),"-",VLOOKUP(G967,'AFM-Artikel'!$A$1:$D$4762,4,FALSE))</f>
        <v>-</v>
      </c>
      <c r="C967" s="71"/>
      <c r="D967" s="54"/>
      <c r="E967" s="53"/>
      <c r="F967" s="54">
        <v>7</v>
      </c>
      <c r="G967" s="113">
        <v>1</v>
      </c>
      <c r="H967" s="54"/>
      <c r="I967" s="104">
        <f>IF($G967="","",VLOOKUP($G967,'AFM-Artikel'!$A$1:$D$4762,3))</f>
        <v>0</v>
      </c>
      <c r="J967" s="106"/>
    </row>
    <row r="968" spans="1:10" x14ac:dyDescent="0.2">
      <c r="A968" s="70"/>
      <c r="B968" s="54" t="str">
        <f>IF(ISNA(VLOOKUP(G968,'AFM-Artikel'!$A$1:$D$4762,4,FALSE)),"-",VLOOKUP(G968,'AFM-Artikel'!$A$1:$D$4762,4,FALSE))</f>
        <v>-</v>
      </c>
      <c r="C968" s="71"/>
      <c r="D968" s="54"/>
      <c r="E968" s="53"/>
      <c r="F968" s="54">
        <v>8</v>
      </c>
      <c r="G968" s="113">
        <v>1</v>
      </c>
      <c r="H968" s="54"/>
      <c r="I968" s="104">
        <f>IF($G968="","",VLOOKUP($G968,'AFM-Artikel'!$A$1:$D$4762,3))</f>
        <v>0</v>
      </c>
      <c r="J968" s="106"/>
    </row>
    <row r="969" spans="1:10" x14ac:dyDescent="0.2">
      <c r="A969" s="70"/>
      <c r="B969" s="54" t="str">
        <f>IF(ISNA(VLOOKUP(G969,'AFM-Artikel'!$A$1:$D$4762,4,FALSE)),"-",VLOOKUP(G969,'AFM-Artikel'!$A$1:$D$4762,4,FALSE))</f>
        <v>-</v>
      </c>
      <c r="C969" s="71"/>
      <c r="D969" s="54"/>
      <c r="E969" s="53"/>
      <c r="F969" s="54">
        <v>9</v>
      </c>
      <c r="G969" s="113">
        <v>1</v>
      </c>
      <c r="H969" s="54"/>
      <c r="I969" s="104">
        <f>IF($G969="","",VLOOKUP($G969,'AFM-Artikel'!$A$1:$D$4762,3))</f>
        <v>0</v>
      </c>
      <c r="J969" s="106"/>
    </row>
    <row r="970" spans="1:10" x14ac:dyDescent="0.2">
      <c r="A970" s="75"/>
      <c r="B970" s="54" t="str">
        <f>IF(ISNA(VLOOKUP(G970,'AFM-Artikel'!$A$1:$D$4762,4,FALSE)),"-",VLOOKUP(G970,'AFM-Artikel'!$A$1:$D$4762,4,FALSE))</f>
        <v>-</v>
      </c>
      <c r="C970" s="76"/>
      <c r="D970" s="77"/>
      <c r="E970" s="82"/>
      <c r="F970" s="77">
        <v>10</v>
      </c>
      <c r="G970" s="113">
        <v>1</v>
      </c>
      <c r="H970" s="77"/>
      <c r="I970" s="117">
        <f>IF($G970="","",VLOOKUP($G970,'AFM-Artikel'!$A$1:$D$4762,3))</f>
        <v>0</v>
      </c>
      <c r="J970" s="118"/>
    </row>
    <row r="971" spans="1:10" x14ac:dyDescent="0.2">
      <c r="A971" s="83" t="s">
        <v>1888</v>
      </c>
      <c r="B971" s="84" t="str">
        <f>IF($G971="","",VLOOKUP($G971,'AFM-Artikel'!$A$1:$D$4762,2))</f>
        <v>zusätzliche Kabellänge Video 3mm</v>
      </c>
      <c r="C971" s="84"/>
      <c r="D971" s="84"/>
      <c r="E971" s="85"/>
      <c r="F971" s="84"/>
      <c r="G971" s="114">
        <v>5303</v>
      </c>
      <c r="H971" s="84"/>
      <c r="I971" s="119">
        <f>IF($G971="","",VLOOKUP($G971,'AFM-Artikel'!$A$1:$D$4762,3))</f>
        <v>0.52</v>
      </c>
      <c r="J971" s="120"/>
    </row>
    <row r="972" spans="1:10" x14ac:dyDescent="0.2">
      <c r="A972" s="83" t="s">
        <v>1889</v>
      </c>
      <c r="B972" s="84" t="str">
        <f>IF($G972="","",VLOOKUP($G972,'AFM-Artikel'!$A$1:$D$4762,2))</f>
        <v>Nicht verfügbar!</v>
      </c>
      <c r="C972" s="84"/>
      <c r="D972" s="84"/>
      <c r="E972" s="85"/>
      <c r="F972" s="84"/>
      <c r="G972" s="114">
        <v>0</v>
      </c>
      <c r="H972" s="84"/>
      <c r="I972" s="119">
        <f>IF($G972="","",VLOOKUP($G972,'AFM-Artikel'!$A$1:$D$4762,3))</f>
        <v>0</v>
      </c>
      <c r="J972" s="120"/>
    </row>
    <row r="973" spans="1:10" ht="13.5" thickBot="1" x14ac:dyDescent="0.25">
      <c r="A973" s="83" t="s">
        <v>1890</v>
      </c>
      <c r="B973" s="78" t="str">
        <f>IF($G973="","",VLOOKUP($G973,'AFM-Artikel'!$A$1:$D$4762,2))</f>
        <v>Nicht verfügbar!</v>
      </c>
      <c r="C973" s="78"/>
      <c r="D973" s="78"/>
      <c r="E973" s="86"/>
      <c r="F973" s="78"/>
      <c r="G973" s="115">
        <v>0</v>
      </c>
      <c r="H973" s="78"/>
      <c r="I973" s="105">
        <f>IF($G973="","",VLOOKUP($G973,'AFM-Artikel'!$A$1:$D$4762,3))</f>
        <v>0</v>
      </c>
      <c r="J973" s="107"/>
    </row>
    <row r="979" spans="1:10" ht="13.5" thickBot="1" x14ac:dyDescent="0.25">
      <c r="B979" t="s">
        <v>1922</v>
      </c>
    </row>
    <row r="980" spans="1:10" ht="15" x14ac:dyDescent="0.2">
      <c r="A980" s="62" t="s">
        <v>627</v>
      </c>
      <c r="B980" s="63" t="s">
        <v>262</v>
      </c>
      <c r="C980" s="64" t="s">
        <v>1658</v>
      </c>
      <c r="D980" s="64" t="s">
        <v>1893</v>
      </c>
      <c r="E980" s="80"/>
      <c r="F980" s="66">
        <f>IF(Konfigurator!H$72=B981,1,IF(Konfigurator!H$72=B982,2,IF(Konfigurator!H$72=B983,3,IF(Konfigurator!H$72=B984,4,IF(Konfigurator!H$72=B985,5,IF(Konfigurator!H$72=B986,6,IF(Konfigurator!H$72=B987,7,IF(Konfigurator!H$72=B988,8,))))))))+IF(Konfigurator!H$72=B989,9)+IF(Konfigurator!H$72=B990,10)+IF(Konfigurator!H$72=E980,0)</f>
        <v>0</v>
      </c>
      <c r="G980" s="112" t="s">
        <v>1469</v>
      </c>
      <c r="H980" s="81" t="s">
        <v>1461</v>
      </c>
      <c r="I980" s="81" t="s">
        <v>498</v>
      </c>
      <c r="J980" s="68" t="s">
        <v>1673</v>
      </c>
    </row>
    <row r="981" spans="1:10" x14ac:dyDescent="0.2">
      <c r="A981" s="70"/>
      <c r="B981" s="54" t="str">
        <f>IF(ISNA(VLOOKUP(G981,'AFM-Artikel'!$A$1:$D$4762,4,FALSE)),"-",VLOOKUP(G981,'AFM-Artikel'!$A$1:$D$4762,4,FALSE))</f>
        <v>lötbar</v>
      </c>
      <c r="C981" s="54"/>
      <c r="D981" s="54"/>
      <c r="E981" s="53"/>
      <c r="F981" s="54">
        <v>1</v>
      </c>
      <c r="G981" s="113">
        <v>5624</v>
      </c>
      <c r="H981" s="54">
        <v>4</v>
      </c>
      <c r="I981" s="104">
        <f>IF($G981="","",VLOOKUP($G981,'AFM-Artikel'!$A$1:$D$4762,3))</f>
        <v>15.39</v>
      </c>
      <c r="J981" s="106" t="s">
        <v>1674</v>
      </c>
    </row>
    <row r="982" spans="1:10" x14ac:dyDescent="0.2">
      <c r="A982" s="70"/>
      <c r="B982" s="54" t="str">
        <f>IF(ISNA(VLOOKUP(G982,'AFM-Artikel'!$A$1:$D$4762,4,FALSE)),"-",VLOOKUP(G982,'AFM-Artikel'!$A$1:$D$4762,4,FALSE))</f>
        <v>BNC-Bu. steckbar</v>
      </c>
      <c r="C982" s="71"/>
      <c r="D982" s="54"/>
      <c r="E982" s="53"/>
      <c r="F982" s="54">
        <v>2</v>
      </c>
      <c r="G982" s="113">
        <v>5630</v>
      </c>
      <c r="H982" s="54">
        <v>4</v>
      </c>
      <c r="I982" s="104">
        <f>IF($G982="","",VLOOKUP($G982,'AFM-Artikel'!$A$1:$D$4762,3))</f>
        <v>16.86</v>
      </c>
      <c r="J982" s="106" t="s">
        <v>1674</v>
      </c>
    </row>
    <row r="983" spans="1:10" x14ac:dyDescent="0.2">
      <c r="A983" s="70"/>
      <c r="B983" s="54" t="str">
        <f>IF(ISNA(VLOOKUP(G983,'AFM-Artikel'!$A$1:$D$4762,4,FALSE)),"-",VLOOKUP(G983,'AFM-Artikel'!$A$1:$D$4762,4,FALSE))</f>
        <v>BNC-Ku. 30cm</v>
      </c>
      <c r="C983" s="71"/>
      <c r="D983" s="54"/>
      <c r="E983" s="53"/>
      <c r="F983" s="54">
        <v>3</v>
      </c>
      <c r="G983" s="113">
        <v>5636</v>
      </c>
      <c r="H983" s="54">
        <v>4</v>
      </c>
      <c r="I983" s="104">
        <f>IF($G983="","",VLOOKUP($G983,'AFM-Artikel'!$A$1:$D$4762,3))</f>
        <v>25.65</v>
      </c>
      <c r="J983" s="106" t="s">
        <v>1675</v>
      </c>
    </row>
    <row r="984" spans="1:10" x14ac:dyDescent="0.2">
      <c r="A984" s="70"/>
      <c r="B984" s="54" t="str">
        <f>IF(ISNA(VLOOKUP(G984,'AFM-Artikel'!$A$1:$D$4762,4,FALSE)),"-",VLOOKUP(G984,'AFM-Artikel'!$A$1:$D$4762,4,FALSE))</f>
        <v>BNC-St. 30cm</v>
      </c>
      <c r="C984" s="71"/>
      <c r="D984" s="54"/>
      <c r="E984" s="53"/>
      <c r="F984" s="54">
        <v>4</v>
      </c>
      <c r="G984" s="113">
        <v>5642</v>
      </c>
      <c r="H984" s="54">
        <v>4</v>
      </c>
      <c r="I984" s="104">
        <f>IF($G984="","",VLOOKUP($G984,'AFM-Artikel'!$A$1:$D$4762,3))</f>
        <v>24.92</v>
      </c>
      <c r="J984" s="106" t="s">
        <v>1675</v>
      </c>
    </row>
    <row r="985" spans="1:10" x14ac:dyDescent="0.2">
      <c r="A985" s="70"/>
      <c r="B985" s="54" t="str">
        <f>IF(ISNA(VLOOKUP(G985,'AFM-Artikel'!$A$1:$D$4762,4,FALSE)),"-",VLOOKUP(G985,'AFM-Artikel'!$A$1:$D$4762,4,FALSE))</f>
        <v>-</v>
      </c>
      <c r="C985" s="71"/>
      <c r="D985" s="54"/>
      <c r="E985" s="53"/>
      <c r="F985" s="54">
        <v>5</v>
      </c>
      <c r="G985" s="113">
        <v>1</v>
      </c>
      <c r="H985" s="54"/>
      <c r="I985" s="104">
        <f>IF($G985="","",VLOOKUP($G985,'AFM-Artikel'!$A$1:$D$4762,3))</f>
        <v>0</v>
      </c>
      <c r="J985" s="106"/>
    </row>
    <row r="986" spans="1:10" x14ac:dyDescent="0.2">
      <c r="A986" s="70"/>
      <c r="B986" s="54" t="str">
        <f>IF(ISNA(VLOOKUP(G986,'AFM-Artikel'!$A$1:$D$4762,4,FALSE)),"-",VLOOKUP(G986,'AFM-Artikel'!$A$1:$D$4762,4,FALSE))</f>
        <v>-</v>
      </c>
      <c r="C986" s="71"/>
      <c r="D986" s="54"/>
      <c r="E986" s="53"/>
      <c r="F986" s="72">
        <v>6</v>
      </c>
      <c r="G986" s="113">
        <v>1</v>
      </c>
      <c r="H986" s="54"/>
      <c r="I986" s="104">
        <f>IF($G986="","",VLOOKUP($G986,'AFM-Artikel'!$A$1:$D$4762,3))</f>
        <v>0</v>
      </c>
      <c r="J986" s="106"/>
    </row>
    <row r="987" spans="1:10" x14ac:dyDescent="0.2">
      <c r="A987" s="70"/>
      <c r="B987" s="54" t="str">
        <f>IF(ISNA(VLOOKUP(G987,'AFM-Artikel'!$A$1:$D$4762,4,FALSE)),"-",VLOOKUP(G987,'AFM-Artikel'!$A$1:$D$4762,4,FALSE))</f>
        <v>-</v>
      </c>
      <c r="C987" s="71"/>
      <c r="D987" s="54"/>
      <c r="E987" s="53"/>
      <c r="F987" s="54">
        <v>7</v>
      </c>
      <c r="G987" s="113">
        <v>1</v>
      </c>
      <c r="H987" s="54"/>
      <c r="I987" s="104">
        <f>IF($G987="","",VLOOKUP($G987,'AFM-Artikel'!$A$1:$D$4762,3))</f>
        <v>0</v>
      </c>
      <c r="J987" s="106"/>
    </row>
    <row r="988" spans="1:10" x14ac:dyDescent="0.2">
      <c r="A988" s="70"/>
      <c r="B988" s="54" t="str">
        <f>IF(ISNA(VLOOKUP(G988,'AFM-Artikel'!$A$1:$D$4762,4,FALSE)),"-",VLOOKUP(G988,'AFM-Artikel'!$A$1:$D$4762,4,FALSE))</f>
        <v>-</v>
      </c>
      <c r="C988" s="71"/>
      <c r="D988" s="54"/>
      <c r="E988" s="53"/>
      <c r="F988" s="54">
        <v>8</v>
      </c>
      <c r="G988" s="113">
        <v>1</v>
      </c>
      <c r="H988" s="54"/>
      <c r="I988" s="104">
        <f>IF($G988="","",VLOOKUP($G988,'AFM-Artikel'!$A$1:$D$4762,3))</f>
        <v>0</v>
      </c>
      <c r="J988" s="106"/>
    </row>
    <row r="989" spans="1:10" x14ac:dyDescent="0.2">
      <c r="A989" s="70"/>
      <c r="B989" s="54" t="str">
        <f>IF(ISNA(VLOOKUP(G989,'AFM-Artikel'!$A$1:$D$4762,4,FALSE)),"-",VLOOKUP(G989,'AFM-Artikel'!$A$1:$D$4762,4,FALSE))</f>
        <v>-</v>
      </c>
      <c r="C989" s="71"/>
      <c r="D989" s="54"/>
      <c r="E989" s="53"/>
      <c r="F989" s="54">
        <v>9</v>
      </c>
      <c r="G989" s="113">
        <v>1</v>
      </c>
      <c r="H989" s="54"/>
      <c r="I989" s="104">
        <f>IF($G989="","",VLOOKUP($G989,'AFM-Artikel'!$A$1:$D$4762,3))</f>
        <v>0</v>
      </c>
      <c r="J989" s="106"/>
    </row>
    <row r="990" spans="1:10" x14ac:dyDescent="0.2">
      <c r="A990" s="75"/>
      <c r="B990" s="54" t="str">
        <f>IF(ISNA(VLOOKUP(G990,'AFM-Artikel'!$A$1:$D$4762,4,FALSE)),"-",VLOOKUP(G990,'AFM-Artikel'!$A$1:$D$4762,4,FALSE))</f>
        <v>-</v>
      </c>
      <c r="C990" s="76"/>
      <c r="D990" s="77"/>
      <c r="E990" s="82"/>
      <c r="F990" s="77">
        <v>10</v>
      </c>
      <c r="G990" s="113">
        <v>1</v>
      </c>
      <c r="H990" s="77"/>
      <c r="I990" s="117">
        <f>IF($G990="","",VLOOKUP($G990,'AFM-Artikel'!$A$1:$D$4762,3))</f>
        <v>0</v>
      </c>
      <c r="J990" s="118"/>
    </row>
    <row r="991" spans="1:10" x14ac:dyDescent="0.2">
      <c r="A991" s="83" t="s">
        <v>1888</v>
      </c>
      <c r="B991" s="84" t="str">
        <f>IF($G991="","",VLOOKUP($G991,'AFM-Artikel'!$A$1:$D$4762,2))</f>
        <v>zusätzliche Kabellänge Video 3mm</v>
      </c>
      <c r="C991" s="84"/>
      <c r="D991" s="84"/>
      <c r="E991" s="85"/>
      <c r="F991" s="84"/>
      <c r="G991" s="114">
        <v>5303</v>
      </c>
      <c r="H991" s="84"/>
      <c r="I991" s="119">
        <f>IF($G991="","",VLOOKUP($G991,'AFM-Artikel'!$A$1:$D$4762,3))</f>
        <v>0.52</v>
      </c>
      <c r="J991" s="120"/>
    </row>
    <row r="992" spans="1:10" x14ac:dyDescent="0.2">
      <c r="A992" s="83" t="s">
        <v>1889</v>
      </c>
      <c r="B992" s="84" t="str">
        <f>IF($G992="","",VLOOKUP($G992,'AFM-Artikel'!$A$1:$D$4762,2))</f>
        <v>Nicht verfügbar!</v>
      </c>
      <c r="C992" s="84"/>
      <c r="D992" s="84"/>
      <c r="E992" s="85"/>
      <c r="F992" s="84"/>
      <c r="G992" s="114">
        <v>0</v>
      </c>
      <c r="H992" s="84"/>
      <c r="I992" s="119">
        <f>IF($G992="","",VLOOKUP($G992,'AFM-Artikel'!$A$1:$D$4762,3))</f>
        <v>0</v>
      </c>
      <c r="J992" s="120"/>
    </row>
    <row r="993" spans="1:10" ht="13.5" thickBot="1" x14ac:dyDescent="0.25">
      <c r="A993" s="83" t="s">
        <v>1890</v>
      </c>
      <c r="B993" s="78" t="str">
        <f>IF($G993="","",VLOOKUP($G993,'AFM-Artikel'!$A$1:$D$4762,2))</f>
        <v>Nicht verfügbar!</v>
      </c>
      <c r="C993" s="78"/>
      <c r="D993" s="78"/>
      <c r="E993" s="86"/>
      <c r="F993" s="78"/>
      <c r="G993" s="115">
        <v>0</v>
      </c>
      <c r="H993" s="78"/>
      <c r="I993" s="105">
        <f>IF($G993="","",VLOOKUP($G993,'AFM-Artikel'!$A$1:$D$4762,3))</f>
        <v>0</v>
      </c>
      <c r="J993" s="107"/>
    </row>
    <row r="999" spans="1:10" ht="13.5" thickBot="1" x14ac:dyDescent="0.25">
      <c r="B999" t="s">
        <v>1921</v>
      </c>
    </row>
    <row r="1000" spans="1:10" ht="15" x14ac:dyDescent="0.2">
      <c r="A1000" s="62" t="s">
        <v>628</v>
      </c>
      <c r="B1000" s="63" t="s">
        <v>262</v>
      </c>
      <c r="C1000" s="64" t="s">
        <v>1658</v>
      </c>
      <c r="D1000" s="64" t="s">
        <v>1893</v>
      </c>
      <c r="E1000" s="80"/>
      <c r="F1000" s="66">
        <f>IF(Konfigurator!J$72=B1001,1,IF(Konfigurator!J$72=B1002,2,IF(Konfigurator!J$72=B1003,3,IF(Konfigurator!J$72=B1004,4,IF(Konfigurator!J$72=B1005,5,IF(Konfigurator!J$72=B1006,6,IF(Konfigurator!J$72=B1007,7,IF(Konfigurator!J$72=B1008,8,))))))))+IF(Konfigurator!J$72=B1009,9)+IF(Konfigurator!J$72=B1010,10)+IF(Konfigurator!J$72=E1000,0)</f>
        <v>0</v>
      </c>
      <c r="G1000" s="112" t="s">
        <v>1469</v>
      </c>
      <c r="H1000" s="81" t="s">
        <v>1461</v>
      </c>
      <c r="I1000" s="81" t="s">
        <v>498</v>
      </c>
      <c r="J1000" s="68" t="s">
        <v>1673</v>
      </c>
    </row>
    <row r="1001" spans="1:10" x14ac:dyDescent="0.2">
      <c r="A1001" s="70"/>
      <c r="B1001" s="54" t="str">
        <f>IF(ISNA(VLOOKUP(G1001,'AFM-Artikel'!$A$1:$D$4762,4,FALSE)),"-",VLOOKUP(G1001,'AFM-Artikel'!$A$1:$D$4762,4,FALSE))</f>
        <v>lötbar</v>
      </c>
      <c r="C1001" s="54"/>
      <c r="D1001" s="54"/>
      <c r="E1001" s="53"/>
      <c r="F1001" s="54">
        <v>1</v>
      </c>
      <c r="G1001" s="113">
        <v>5625</v>
      </c>
      <c r="H1001" s="54">
        <v>4</v>
      </c>
      <c r="I1001" s="104">
        <f>IF($G1001="","",VLOOKUP($G1001,'AFM-Artikel'!$A$1:$D$4762,3))</f>
        <v>15.39</v>
      </c>
      <c r="J1001" s="106" t="s">
        <v>1674</v>
      </c>
    </row>
    <row r="1002" spans="1:10" x14ac:dyDescent="0.2">
      <c r="A1002" s="70"/>
      <c r="B1002" s="54" t="str">
        <f>IF(ISNA(VLOOKUP(G1002,'AFM-Artikel'!$A$1:$D$4762,4,FALSE)),"-",VLOOKUP(G1002,'AFM-Artikel'!$A$1:$D$4762,4,FALSE))</f>
        <v>BNC-Bu. steckbar</v>
      </c>
      <c r="C1002" s="71"/>
      <c r="D1002" s="54"/>
      <c r="E1002" s="53"/>
      <c r="F1002" s="54">
        <v>2</v>
      </c>
      <c r="G1002" s="113">
        <v>5631</v>
      </c>
      <c r="H1002" s="54">
        <v>4</v>
      </c>
      <c r="I1002" s="104">
        <f>IF($G1002="","",VLOOKUP($G1002,'AFM-Artikel'!$A$1:$D$4762,3))</f>
        <v>16.86</v>
      </c>
      <c r="J1002" s="106" t="s">
        <v>1674</v>
      </c>
    </row>
    <row r="1003" spans="1:10" x14ac:dyDescent="0.2">
      <c r="A1003" s="70"/>
      <c r="B1003" s="54" t="str">
        <f>IF(ISNA(VLOOKUP(G1003,'AFM-Artikel'!$A$1:$D$4762,4,FALSE)),"-",VLOOKUP(G1003,'AFM-Artikel'!$A$1:$D$4762,4,FALSE))</f>
        <v>BNC-Ku. 30cm</v>
      </c>
      <c r="C1003" s="71"/>
      <c r="D1003" s="54"/>
      <c r="E1003" s="53"/>
      <c r="F1003" s="54">
        <v>3</v>
      </c>
      <c r="G1003" s="113">
        <v>5637</v>
      </c>
      <c r="H1003" s="54">
        <v>4</v>
      </c>
      <c r="I1003" s="104">
        <f>IF($G1003="","",VLOOKUP($G1003,'AFM-Artikel'!$A$1:$D$4762,3))</f>
        <v>25.65</v>
      </c>
      <c r="J1003" s="106" t="s">
        <v>1675</v>
      </c>
    </row>
    <row r="1004" spans="1:10" x14ac:dyDescent="0.2">
      <c r="A1004" s="70"/>
      <c r="B1004" s="54" t="str">
        <f>IF(ISNA(VLOOKUP(G1004,'AFM-Artikel'!$A$1:$D$4762,4,FALSE)),"-",VLOOKUP(G1004,'AFM-Artikel'!$A$1:$D$4762,4,FALSE))</f>
        <v>BNC-St. 30cm</v>
      </c>
      <c r="C1004" s="71"/>
      <c r="D1004" s="54"/>
      <c r="E1004" s="53"/>
      <c r="F1004" s="54">
        <v>4</v>
      </c>
      <c r="G1004" s="113">
        <v>5643</v>
      </c>
      <c r="H1004" s="54">
        <v>4</v>
      </c>
      <c r="I1004" s="104">
        <f>IF($G1004="","",VLOOKUP($G1004,'AFM-Artikel'!$A$1:$D$4762,3))</f>
        <v>24.92</v>
      </c>
      <c r="J1004" s="106" t="s">
        <v>1675</v>
      </c>
    </row>
    <row r="1005" spans="1:10" x14ac:dyDescent="0.2">
      <c r="A1005" s="70"/>
      <c r="B1005" s="54" t="str">
        <f>IF(ISNA(VLOOKUP(G1005,'AFM-Artikel'!$A$1:$D$4762,4,FALSE)),"-",VLOOKUP(G1005,'AFM-Artikel'!$A$1:$D$4762,4,FALSE))</f>
        <v>-</v>
      </c>
      <c r="C1005" s="71"/>
      <c r="D1005" s="54"/>
      <c r="E1005" s="53"/>
      <c r="F1005" s="54">
        <v>5</v>
      </c>
      <c r="G1005" s="113">
        <v>1</v>
      </c>
      <c r="H1005" s="54"/>
      <c r="I1005" s="104">
        <f>IF($G1005="","",VLOOKUP($G1005,'AFM-Artikel'!$A$1:$D$4762,3))</f>
        <v>0</v>
      </c>
      <c r="J1005" s="106"/>
    </row>
    <row r="1006" spans="1:10" x14ac:dyDescent="0.2">
      <c r="A1006" s="70"/>
      <c r="B1006" s="54" t="str">
        <f>IF(ISNA(VLOOKUP(G1006,'AFM-Artikel'!$A$1:$D$4762,4,FALSE)),"-",VLOOKUP(G1006,'AFM-Artikel'!$A$1:$D$4762,4,FALSE))</f>
        <v>-</v>
      </c>
      <c r="C1006" s="71"/>
      <c r="D1006" s="54"/>
      <c r="E1006" s="53"/>
      <c r="F1006" s="72">
        <v>6</v>
      </c>
      <c r="G1006" s="113">
        <v>1</v>
      </c>
      <c r="H1006" s="54"/>
      <c r="I1006" s="104">
        <f>IF($G1006="","",VLOOKUP($G1006,'AFM-Artikel'!$A$1:$D$4762,3))</f>
        <v>0</v>
      </c>
      <c r="J1006" s="106"/>
    </row>
    <row r="1007" spans="1:10" x14ac:dyDescent="0.2">
      <c r="A1007" s="70"/>
      <c r="B1007" s="54" t="str">
        <f>IF(ISNA(VLOOKUP(G1007,'AFM-Artikel'!$A$1:$D$4762,4,FALSE)),"-",VLOOKUP(G1007,'AFM-Artikel'!$A$1:$D$4762,4,FALSE))</f>
        <v>-</v>
      </c>
      <c r="C1007" s="71"/>
      <c r="D1007" s="54"/>
      <c r="E1007" s="53"/>
      <c r="F1007" s="54">
        <v>7</v>
      </c>
      <c r="G1007" s="113">
        <v>1</v>
      </c>
      <c r="H1007" s="54"/>
      <c r="I1007" s="104">
        <f>IF($G1007="","",VLOOKUP($G1007,'AFM-Artikel'!$A$1:$D$4762,3))</f>
        <v>0</v>
      </c>
      <c r="J1007" s="106"/>
    </row>
    <row r="1008" spans="1:10" x14ac:dyDescent="0.2">
      <c r="A1008" s="70"/>
      <c r="B1008" s="54" t="str">
        <f>IF(ISNA(VLOOKUP(G1008,'AFM-Artikel'!$A$1:$D$4762,4,FALSE)),"-",VLOOKUP(G1008,'AFM-Artikel'!$A$1:$D$4762,4,FALSE))</f>
        <v>-</v>
      </c>
      <c r="C1008" s="71"/>
      <c r="D1008" s="54"/>
      <c r="E1008" s="53"/>
      <c r="F1008" s="54">
        <v>8</v>
      </c>
      <c r="G1008" s="113">
        <v>1</v>
      </c>
      <c r="H1008" s="54"/>
      <c r="I1008" s="104">
        <f>IF($G1008="","",VLOOKUP($G1008,'AFM-Artikel'!$A$1:$D$4762,3))</f>
        <v>0</v>
      </c>
      <c r="J1008" s="106"/>
    </row>
    <row r="1009" spans="1:10" x14ac:dyDescent="0.2">
      <c r="A1009" s="70"/>
      <c r="B1009" s="54" t="str">
        <f>IF(ISNA(VLOOKUP(G1009,'AFM-Artikel'!$A$1:$D$4762,4,FALSE)),"-",VLOOKUP(G1009,'AFM-Artikel'!$A$1:$D$4762,4,FALSE))</f>
        <v>-</v>
      </c>
      <c r="C1009" s="71"/>
      <c r="D1009" s="54"/>
      <c r="E1009" s="53"/>
      <c r="F1009" s="54">
        <v>9</v>
      </c>
      <c r="G1009" s="113">
        <v>1</v>
      </c>
      <c r="H1009" s="54"/>
      <c r="I1009" s="104">
        <f>IF($G1009="","",VLOOKUP($G1009,'AFM-Artikel'!$A$1:$D$4762,3))</f>
        <v>0</v>
      </c>
      <c r="J1009" s="106"/>
    </row>
    <row r="1010" spans="1:10" x14ac:dyDescent="0.2">
      <c r="A1010" s="75"/>
      <c r="B1010" s="54" t="str">
        <f>IF(ISNA(VLOOKUP(G1010,'AFM-Artikel'!$A$1:$D$4762,4,FALSE)),"-",VLOOKUP(G1010,'AFM-Artikel'!$A$1:$D$4762,4,FALSE))</f>
        <v>-</v>
      </c>
      <c r="C1010" s="76"/>
      <c r="D1010" s="77"/>
      <c r="E1010" s="82"/>
      <c r="F1010" s="77">
        <v>10</v>
      </c>
      <c r="G1010" s="113">
        <v>1</v>
      </c>
      <c r="H1010" s="77"/>
      <c r="I1010" s="117">
        <f>IF($G1010="","",VLOOKUP($G1010,'AFM-Artikel'!$A$1:$D$4762,3))</f>
        <v>0</v>
      </c>
      <c r="J1010" s="118"/>
    </row>
    <row r="1011" spans="1:10" x14ac:dyDescent="0.2">
      <c r="A1011" s="83" t="s">
        <v>1888</v>
      </c>
      <c r="B1011" s="84" t="str">
        <f>IF($G1011="","",VLOOKUP($G1011,'AFM-Artikel'!$A$1:$D$4762,2))</f>
        <v>zusätzliche Kabellänge Video 3mm</v>
      </c>
      <c r="C1011" s="84"/>
      <c r="D1011" s="84"/>
      <c r="E1011" s="85"/>
      <c r="F1011" s="84"/>
      <c r="G1011" s="114">
        <v>5303</v>
      </c>
      <c r="H1011" s="84"/>
      <c r="I1011" s="119">
        <f>IF($G1011="","",VLOOKUP($G1011,'AFM-Artikel'!$A$1:$D$4762,3))</f>
        <v>0.52</v>
      </c>
      <c r="J1011" s="120"/>
    </row>
    <row r="1012" spans="1:10" x14ac:dyDescent="0.2">
      <c r="A1012" s="83" t="s">
        <v>1889</v>
      </c>
      <c r="B1012" s="84" t="str">
        <f>IF($G1012="","",VLOOKUP($G1012,'AFM-Artikel'!$A$1:$D$4762,2))</f>
        <v>Nicht verfügbar!</v>
      </c>
      <c r="C1012" s="84"/>
      <c r="D1012" s="84"/>
      <c r="E1012" s="85"/>
      <c r="F1012" s="84"/>
      <c r="G1012" s="114">
        <v>0</v>
      </c>
      <c r="H1012" s="84"/>
      <c r="I1012" s="119">
        <f>IF($G1012="","",VLOOKUP($G1012,'AFM-Artikel'!$A$1:$D$4762,3))</f>
        <v>0</v>
      </c>
      <c r="J1012" s="120"/>
    </row>
    <row r="1013" spans="1:10" ht="13.5" thickBot="1" x14ac:dyDescent="0.25">
      <c r="A1013" s="83" t="s">
        <v>1890</v>
      </c>
      <c r="B1013" s="78" t="str">
        <f>IF($G1013="","",VLOOKUP($G1013,'AFM-Artikel'!$A$1:$D$4762,2))</f>
        <v>Nicht verfügbar!</v>
      </c>
      <c r="C1013" s="78"/>
      <c r="D1013" s="78"/>
      <c r="E1013" s="86"/>
      <c r="F1013" s="78"/>
      <c r="G1013" s="115">
        <v>0</v>
      </c>
      <c r="H1013" s="78"/>
      <c r="I1013" s="105">
        <f>IF($G1013="","",VLOOKUP($G1013,'AFM-Artikel'!$A$1:$D$4762,3))</f>
        <v>0</v>
      </c>
      <c r="J1013" s="107"/>
    </row>
    <row r="1019" spans="1:10" ht="13.5" thickBot="1" x14ac:dyDescent="0.25">
      <c r="B1019" t="s">
        <v>1932</v>
      </c>
    </row>
    <row r="1020" spans="1:10" ht="15" x14ac:dyDescent="0.2">
      <c r="A1020" s="62" t="s">
        <v>629</v>
      </c>
      <c r="B1020" s="63" t="s">
        <v>262</v>
      </c>
      <c r="C1020" s="64" t="s">
        <v>1658</v>
      </c>
      <c r="D1020" s="64" t="s">
        <v>1893</v>
      </c>
      <c r="E1020" s="80"/>
      <c r="F1020" s="66">
        <f>IF(Konfigurator!L$72=B1021,1,IF(Konfigurator!L$72=B1022,2,IF(Konfigurator!L$72=B1023,3,IF(Konfigurator!L$72=B1024,4,IF(Konfigurator!L$72=B1025,5,IF(Konfigurator!L$72=B1026,6,IF(Konfigurator!L$72=B1027,7,IF(Konfigurator!L$72=B1028,8,))))))))+IF(Konfigurator!L$72=B1029,9)+IF(Konfigurator!L$72=B1030,10)+IF(Konfigurator!L$72=E1020,0)</f>
        <v>0</v>
      </c>
      <c r="G1020" s="112" t="s">
        <v>1469</v>
      </c>
      <c r="H1020" s="81" t="s">
        <v>1461</v>
      </c>
      <c r="I1020" s="81" t="s">
        <v>498</v>
      </c>
      <c r="J1020" s="68" t="s">
        <v>1673</v>
      </c>
    </row>
    <row r="1021" spans="1:10" x14ac:dyDescent="0.2">
      <c r="A1021" s="70"/>
      <c r="B1021" s="54" t="str">
        <f>IF(ISNA(VLOOKUP(G1021,'AFM-Artikel'!$A$1:$D$4762,4,FALSE)),"-",VLOOKUP(G1021,'AFM-Artikel'!$A$1:$D$4762,4,FALSE))</f>
        <v>lötbar</v>
      </c>
      <c r="C1021" s="54"/>
      <c r="D1021" s="54"/>
      <c r="E1021" s="53"/>
      <c r="F1021" s="54">
        <v>1</v>
      </c>
      <c r="G1021" s="113">
        <v>5626</v>
      </c>
      <c r="H1021" s="54">
        <v>4</v>
      </c>
      <c r="I1021" s="104">
        <f>IF($G1021="","",VLOOKUP($G1021,'AFM-Artikel'!$A$1:$D$4762,3))</f>
        <v>15.39</v>
      </c>
      <c r="J1021" s="106" t="s">
        <v>1674</v>
      </c>
    </row>
    <row r="1022" spans="1:10" x14ac:dyDescent="0.2">
      <c r="A1022" s="70"/>
      <c r="B1022" s="54" t="str">
        <f>IF(ISNA(VLOOKUP(G1022,'AFM-Artikel'!$A$1:$D$4762,4,FALSE)),"-",VLOOKUP(G1022,'AFM-Artikel'!$A$1:$D$4762,4,FALSE))</f>
        <v>BNC-Bu. steckbar</v>
      </c>
      <c r="C1022" s="71"/>
      <c r="D1022" s="54"/>
      <c r="E1022" s="53"/>
      <c r="F1022" s="54">
        <v>2</v>
      </c>
      <c r="G1022" s="113">
        <v>5632</v>
      </c>
      <c r="H1022" s="54">
        <v>4</v>
      </c>
      <c r="I1022" s="104">
        <f>IF($G1022="","",VLOOKUP($G1022,'AFM-Artikel'!$A$1:$D$4762,3))</f>
        <v>16.86</v>
      </c>
      <c r="J1022" s="106" t="s">
        <v>1674</v>
      </c>
    </row>
    <row r="1023" spans="1:10" x14ac:dyDescent="0.2">
      <c r="A1023" s="70"/>
      <c r="B1023" s="54" t="str">
        <f>IF(ISNA(VLOOKUP(G1023,'AFM-Artikel'!$A$1:$D$4762,4,FALSE)),"-",VLOOKUP(G1023,'AFM-Artikel'!$A$1:$D$4762,4,FALSE))</f>
        <v>BNC-Ku. 30cm</v>
      </c>
      <c r="C1023" s="71"/>
      <c r="D1023" s="54"/>
      <c r="E1023" s="53"/>
      <c r="F1023" s="54">
        <v>3</v>
      </c>
      <c r="G1023" s="113">
        <v>5638</v>
      </c>
      <c r="H1023" s="54">
        <v>4</v>
      </c>
      <c r="I1023" s="104">
        <f>IF($G1023="","",VLOOKUP($G1023,'AFM-Artikel'!$A$1:$D$4762,3))</f>
        <v>25.65</v>
      </c>
      <c r="J1023" s="106" t="s">
        <v>1675</v>
      </c>
    </row>
    <row r="1024" spans="1:10" x14ac:dyDescent="0.2">
      <c r="A1024" s="70"/>
      <c r="B1024" s="54" t="str">
        <f>IF(ISNA(VLOOKUP(G1024,'AFM-Artikel'!$A$1:$D$4762,4,FALSE)),"-",VLOOKUP(G1024,'AFM-Artikel'!$A$1:$D$4762,4,FALSE))</f>
        <v>BNC-St. 30cm</v>
      </c>
      <c r="C1024" s="71"/>
      <c r="D1024" s="54"/>
      <c r="E1024" s="53"/>
      <c r="F1024" s="54">
        <v>4</v>
      </c>
      <c r="G1024" s="113">
        <v>5644</v>
      </c>
      <c r="H1024" s="54">
        <v>4</v>
      </c>
      <c r="I1024" s="104">
        <f>IF($G1024="","",VLOOKUP($G1024,'AFM-Artikel'!$A$1:$D$4762,3))</f>
        <v>24.92</v>
      </c>
      <c r="J1024" s="106" t="s">
        <v>1675</v>
      </c>
    </row>
    <row r="1025" spans="1:10" x14ac:dyDescent="0.2">
      <c r="A1025" s="70"/>
      <c r="B1025" s="54" t="str">
        <f>IF(ISNA(VLOOKUP(G1025,'AFM-Artikel'!$A$1:$D$4762,4,FALSE)),"-",VLOOKUP(G1025,'AFM-Artikel'!$A$1:$D$4762,4,FALSE))</f>
        <v>-</v>
      </c>
      <c r="C1025" s="71"/>
      <c r="D1025" s="54"/>
      <c r="E1025" s="53"/>
      <c r="F1025" s="54">
        <v>5</v>
      </c>
      <c r="G1025" s="113">
        <v>1</v>
      </c>
      <c r="H1025" s="54"/>
      <c r="I1025" s="104">
        <f>IF($G1025="","",VLOOKUP($G1025,'AFM-Artikel'!$A$1:$D$4762,3))</f>
        <v>0</v>
      </c>
      <c r="J1025" s="106"/>
    </row>
    <row r="1026" spans="1:10" x14ac:dyDescent="0.2">
      <c r="A1026" s="70"/>
      <c r="B1026" s="54" t="str">
        <f>IF(ISNA(VLOOKUP(G1026,'AFM-Artikel'!$A$1:$D$4762,4,FALSE)),"-",VLOOKUP(G1026,'AFM-Artikel'!$A$1:$D$4762,4,FALSE))</f>
        <v>-</v>
      </c>
      <c r="C1026" s="71"/>
      <c r="D1026" s="54"/>
      <c r="E1026" s="53"/>
      <c r="F1026" s="72">
        <v>6</v>
      </c>
      <c r="G1026" s="113">
        <v>1</v>
      </c>
      <c r="H1026" s="54"/>
      <c r="I1026" s="104">
        <f>IF($G1026="","",VLOOKUP($G1026,'AFM-Artikel'!$A$1:$D$4762,3))</f>
        <v>0</v>
      </c>
      <c r="J1026" s="106"/>
    </row>
    <row r="1027" spans="1:10" x14ac:dyDescent="0.2">
      <c r="A1027" s="70"/>
      <c r="B1027" s="54" t="str">
        <f>IF(ISNA(VLOOKUP(G1027,'AFM-Artikel'!$A$1:$D$4762,4,FALSE)),"-",VLOOKUP(G1027,'AFM-Artikel'!$A$1:$D$4762,4,FALSE))</f>
        <v>-</v>
      </c>
      <c r="C1027" s="71"/>
      <c r="D1027" s="54"/>
      <c r="E1027" s="53"/>
      <c r="F1027" s="54">
        <v>7</v>
      </c>
      <c r="G1027" s="113">
        <v>1</v>
      </c>
      <c r="H1027" s="54"/>
      <c r="I1027" s="104">
        <f>IF($G1027="","",VLOOKUP($G1027,'AFM-Artikel'!$A$1:$D$4762,3))</f>
        <v>0</v>
      </c>
      <c r="J1027" s="106"/>
    </row>
    <row r="1028" spans="1:10" x14ac:dyDescent="0.2">
      <c r="A1028" s="70"/>
      <c r="B1028" s="54" t="str">
        <f>IF(ISNA(VLOOKUP(G1028,'AFM-Artikel'!$A$1:$D$4762,4,FALSE)),"-",VLOOKUP(G1028,'AFM-Artikel'!$A$1:$D$4762,4,FALSE))</f>
        <v>-</v>
      </c>
      <c r="C1028" s="71"/>
      <c r="D1028" s="54"/>
      <c r="E1028" s="53"/>
      <c r="F1028" s="54">
        <v>8</v>
      </c>
      <c r="G1028" s="113">
        <v>1</v>
      </c>
      <c r="H1028" s="54"/>
      <c r="I1028" s="104">
        <f>IF($G1028="","",VLOOKUP($G1028,'AFM-Artikel'!$A$1:$D$4762,3))</f>
        <v>0</v>
      </c>
      <c r="J1028" s="106"/>
    </row>
    <row r="1029" spans="1:10" x14ac:dyDescent="0.2">
      <c r="A1029" s="70"/>
      <c r="B1029" s="54" t="str">
        <f>IF(ISNA(VLOOKUP(G1029,'AFM-Artikel'!$A$1:$D$4762,4,FALSE)),"-",VLOOKUP(G1029,'AFM-Artikel'!$A$1:$D$4762,4,FALSE))</f>
        <v>-</v>
      </c>
      <c r="C1029" s="71"/>
      <c r="D1029" s="54"/>
      <c r="E1029" s="53"/>
      <c r="F1029" s="54">
        <v>9</v>
      </c>
      <c r="G1029" s="113">
        <v>1</v>
      </c>
      <c r="H1029" s="54"/>
      <c r="I1029" s="104">
        <f>IF($G1029="","",VLOOKUP($G1029,'AFM-Artikel'!$A$1:$D$4762,3))</f>
        <v>0</v>
      </c>
      <c r="J1029" s="106"/>
    </row>
    <row r="1030" spans="1:10" x14ac:dyDescent="0.2">
      <c r="A1030" s="75"/>
      <c r="B1030" s="54" t="str">
        <f>IF(ISNA(VLOOKUP(G1030,'AFM-Artikel'!$A$1:$D$4762,4,FALSE)),"-",VLOOKUP(G1030,'AFM-Artikel'!$A$1:$D$4762,4,FALSE))</f>
        <v>-</v>
      </c>
      <c r="C1030" s="76"/>
      <c r="D1030" s="77"/>
      <c r="E1030" s="82"/>
      <c r="F1030" s="77">
        <v>10</v>
      </c>
      <c r="G1030" s="113">
        <v>1</v>
      </c>
      <c r="H1030" s="77"/>
      <c r="I1030" s="117">
        <f>IF($G1030="","",VLOOKUP($G1030,'AFM-Artikel'!$A$1:$D$4762,3))</f>
        <v>0</v>
      </c>
      <c r="J1030" s="118"/>
    </row>
    <row r="1031" spans="1:10" x14ac:dyDescent="0.2">
      <c r="A1031" s="83" t="s">
        <v>1888</v>
      </c>
      <c r="B1031" s="84" t="str">
        <f>IF($G1031="","",VLOOKUP($G1031,'AFM-Artikel'!$A$1:$D$4762,2))</f>
        <v>zusätzliche Kabellänge Video 3mm</v>
      </c>
      <c r="C1031" s="84"/>
      <c r="D1031" s="84"/>
      <c r="E1031" s="85"/>
      <c r="F1031" s="84"/>
      <c r="G1031" s="114">
        <v>5303</v>
      </c>
      <c r="H1031" s="84"/>
      <c r="I1031" s="119">
        <f>IF($G1031="","",VLOOKUP($G1031,'AFM-Artikel'!$A$1:$D$4762,3))</f>
        <v>0.52</v>
      </c>
      <c r="J1031" s="120"/>
    </row>
    <row r="1032" spans="1:10" x14ac:dyDescent="0.2">
      <c r="A1032" s="83" t="s">
        <v>1889</v>
      </c>
      <c r="B1032" s="84" t="str">
        <f>IF($G1032="","",VLOOKUP($G1032,'AFM-Artikel'!$A$1:$D$4762,2))</f>
        <v>Nicht verfügbar!</v>
      </c>
      <c r="C1032" s="84"/>
      <c r="D1032" s="84"/>
      <c r="E1032" s="85"/>
      <c r="F1032" s="84"/>
      <c r="G1032" s="114">
        <v>0</v>
      </c>
      <c r="H1032" s="84"/>
      <c r="I1032" s="119">
        <f>IF($G1032="","",VLOOKUP($G1032,'AFM-Artikel'!$A$1:$D$4762,3))</f>
        <v>0</v>
      </c>
      <c r="J1032" s="120"/>
    </row>
    <row r="1033" spans="1:10" ht="13.5" thickBot="1" x14ac:dyDescent="0.25">
      <c r="A1033" s="83" t="s">
        <v>1890</v>
      </c>
      <c r="B1033" s="78" t="str">
        <f>IF($G1033="","",VLOOKUP($G1033,'AFM-Artikel'!$A$1:$D$4762,2))</f>
        <v>Nicht verfügbar!</v>
      </c>
      <c r="C1033" s="78"/>
      <c r="D1033" s="78"/>
      <c r="E1033" s="86"/>
      <c r="F1033" s="78"/>
      <c r="G1033" s="115">
        <v>0</v>
      </c>
      <c r="H1033" s="78"/>
      <c r="I1033" s="105">
        <f>IF($G1033="","",VLOOKUP($G1033,'AFM-Artikel'!$A$1:$D$4762,3))</f>
        <v>0</v>
      </c>
      <c r="J1033" s="107"/>
    </row>
    <row r="1039" spans="1:10" ht="13.5" thickBot="1" x14ac:dyDescent="0.25">
      <c r="B1039" t="s">
        <v>1931</v>
      </c>
    </row>
    <row r="1040" spans="1:10" ht="15" x14ac:dyDescent="0.2">
      <c r="A1040" s="62" t="s">
        <v>630</v>
      </c>
      <c r="B1040" s="63" t="s">
        <v>262</v>
      </c>
      <c r="C1040" s="64" t="s">
        <v>1658</v>
      </c>
      <c r="D1040" s="64" t="s">
        <v>1893</v>
      </c>
      <c r="E1040" s="80"/>
      <c r="F1040" s="66">
        <f>IF(Konfigurator!N$72=B1041,1,IF(Konfigurator!N$72=B1042,2,IF(Konfigurator!N$72=B1043,3,IF(Konfigurator!N$72=B1044,4,IF(Konfigurator!N$72=B1045,5,IF(Konfigurator!N$72=B1046,6,IF(Konfigurator!N$72=B1047,7,IF(Konfigurator!N$72=B1048,8,))))))))+IF(Konfigurator!N$72=B1049,9)+IF(Konfigurator!N$72=B1050,10)+IF(Konfigurator!N$72=E1040,0)</f>
        <v>0</v>
      </c>
      <c r="G1040" s="112" t="s">
        <v>1469</v>
      </c>
      <c r="H1040" s="81" t="s">
        <v>1461</v>
      </c>
      <c r="I1040" s="81" t="s">
        <v>498</v>
      </c>
      <c r="J1040" s="68" t="s">
        <v>1673</v>
      </c>
    </row>
    <row r="1041" spans="1:10" x14ac:dyDescent="0.2">
      <c r="A1041" s="70"/>
      <c r="B1041" s="54" t="str">
        <f>IF(ISNA(VLOOKUP(G1041,'AFM-Artikel'!$A$1:$D$4762,4,FALSE)),"-",VLOOKUP(G1041,'AFM-Artikel'!$A$1:$D$4762,4,FALSE))</f>
        <v>5x BNC-Bu. steckbar</v>
      </c>
      <c r="C1041" s="54"/>
      <c r="D1041" s="54"/>
      <c r="E1041" s="53"/>
      <c r="F1041" s="54">
        <v>1</v>
      </c>
      <c r="G1041" s="113">
        <v>5728</v>
      </c>
      <c r="H1041" s="54">
        <v>12</v>
      </c>
      <c r="I1041" s="104">
        <f>IF($G1041="","",VLOOKUP($G1041,'AFM-Artikel'!$A$1:$D$4762,3))</f>
        <v>84.28</v>
      </c>
      <c r="J1041" s="106" t="s">
        <v>1674</v>
      </c>
    </row>
    <row r="1042" spans="1:10" x14ac:dyDescent="0.2">
      <c r="A1042" s="70"/>
      <c r="B1042" s="54" t="str">
        <f>IF(ISNA(VLOOKUP(G1042,'AFM-Artikel'!$A$1:$D$4762,4,FALSE)),"-",VLOOKUP(G1042,'AFM-Artikel'!$A$1:$D$4762,4,FALSE))</f>
        <v>5x BNC-Ku. 30cm</v>
      </c>
      <c r="C1042" s="71"/>
      <c r="D1042" s="54"/>
      <c r="E1042" s="53"/>
      <c r="F1042" s="54">
        <v>2</v>
      </c>
      <c r="G1042" s="113">
        <v>5733</v>
      </c>
      <c r="H1042" s="54">
        <v>12</v>
      </c>
      <c r="I1042" s="104">
        <f>IF($G1042="","",VLOOKUP($G1042,'AFM-Artikel'!$A$1:$D$4762,3))</f>
        <v>128.26</v>
      </c>
      <c r="J1042" s="106" t="s">
        <v>1675</v>
      </c>
    </row>
    <row r="1043" spans="1:10" x14ac:dyDescent="0.2">
      <c r="A1043" s="70"/>
      <c r="B1043" s="54" t="str">
        <f>IF(ISNA(VLOOKUP(G1043,'AFM-Artikel'!$A$1:$D$4762,4,FALSE)),"-",VLOOKUP(G1043,'AFM-Artikel'!$A$1:$D$4762,4,FALSE))</f>
        <v>-</v>
      </c>
      <c r="C1043" s="71"/>
      <c r="D1043" s="54"/>
      <c r="E1043" s="53"/>
      <c r="F1043" s="54">
        <v>3</v>
      </c>
      <c r="G1043" s="113">
        <v>1</v>
      </c>
      <c r="H1043" s="54"/>
      <c r="I1043" s="104">
        <f>IF($G1043="","",VLOOKUP($G1043,'AFM-Artikel'!$A$1:$D$4762,3))</f>
        <v>0</v>
      </c>
      <c r="J1043" s="106"/>
    </row>
    <row r="1044" spans="1:10" x14ac:dyDescent="0.2">
      <c r="A1044" s="70"/>
      <c r="B1044" s="54" t="str">
        <f>IF(ISNA(VLOOKUP(G1044,'AFM-Artikel'!$A$1:$D$4762,4,FALSE)),"-",VLOOKUP(G1044,'AFM-Artikel'!$A$1:$D$4762,4,FALSE))</f>
        <v>-</v>
      </c>
      <c r="C1044" s="71"/>
      <c r="D1044" s="54"/>
      <c r="E1044" s="53"/>
      <c r="F1044" s="54">
        <v>4</v>
      </c>
      <c r="G1044" s="113">
        <v>1</v>
      </c>
      <c r="H1044" s="54"/>
      <c r="I1044" s="104">
        <f>IF($G1044="","",VLOOKUP($G1044,'AFM-Artikel'!$A$1:$D$4762,3))</f>
        <v>0</v>
      </c>
      <c r="J1044" s="106"/>
    </row>
    <row r="1045" spans="1:10" x14ac:dyDescent="0.2">
      <c r="A1045" s="70"/>
      <c r="B1045" s="54" t="str">
        <f>IF(ISNA(VLOOKUP(G1045,'AFM-Artikel'!$A$1:$D$4762,4,FALSE)),"-",VLOOKUP(G1045,'AFM-Artikel'!$A$1:$D$4762,4,FALSE))</f>
        <v>-</v>
      </c>
      <c r="C1045" s="71"/>
      <c r="D1045" s="54"/>
      <c r="E1045" s="53"/>
      <c r="F1045" s="54">
        <v>5</v>
      </c>
      <c r="G1045" s="113">
        <v>1</v>
      </c>
      <c r="H1045" s="54"/>
      <c r="I1045" s="104">
        <f>IF($G1045="","",VLOOKUP($G1045,'AFM-Artikel'!$A$1:$D$4762,3))</f>
        <v>0</v>
      </c>
      <c r="J1045" s="106"/>
    </row>
    <row r="1046" spans="1:10" x14ac:dyDescent="0.2">
      <c r="A1046" s="70"/>
      <c r="B1046" s="54" t="str">
        <f>IF(ISNA(VLOOKUP(G1046,'AFM-Artikel'!$A$1:$D$4762,4,FALSE)),"-",VLOOKUP(G1046,'AFM-Artikel'!$A$1:$D$4762,4,FALSE))</f>
        <v>-</v>
      </c>
      <c r="C1046" s="71"/>
      <c r="D1046" s="54"/>
      <c r="E1046" s="53"/>
      <c r="F1046" s="72">
        <v>6</v>
      </c>
      <c r="G1046" s="113">
        <v>1</v>
      </c>
      <c r="H1046" s="54"/>
      <c r="I1046" s="104">
        <f>IF($G1046="","",VLOOKUP($G1046,'AFM-Artikel'!$A$1:$D$4762,3))</f>
        <v>0</v>
      </c>
      <c r="J1046" s="106"/>
    </row>
    <row r="1047" spans="1:10" x14ac:dyDescent="0.2">
      <c r="A1047" s="70"/>
      <c r="B1047" s="54" t="str">
        <f>IF(ISNA(VLOOKUP(G1047,'AFM-Artikel'!$A$1:$D$4762,4,FALSE)),"-",VLOOKUP(G1047,'AFM-Artikel'!$A$1:$D$4762,4,FALSE))</f>
        <v>-</v>
      </c>
      <c r="C1047" s="71"/>
      <c r="D1047" s="54"/>
      <c r="E1047" s="53"/>
      <c r="F1047" s="54">
        <v>7</v>
      </c>
      <c r="G1047" s="113">
        <v>1</v>
      </c>
      <c r="H1047" s="54"/>
      <c r="I1047" s="104">
        <f>IF($G1047="","",VLOOKUP($G1047,'AFM-Artikel'!$A$1:$D$4762,3))</f>
        <v>0</v>
      </c>
      <c r="J1047" s="106"/>
    </row>
    <row r="1048" spans="1:10" x14ac:dyDescent="0.2">
      <c r="A1048" s="70"/>
      <c r="B1048" s="54" t="str">
        <f>IF(ISNA(VLOOKUP(G1048,'AFM-Artikel'!$A$1:$D$4762,4,FALSE)),"-",VLOOKUP(G1048,'AFM-Artikel'!$A$1:$D$4762,4,FALSE))</f>
        <v>-</v>
      </c>
      <c r="C1048" s="71"/>
      <c r="D1048" s="54"/>
      <c r="E1048" s="53"/>
      <c r="F1048" s="54">
        <v>8</v>
      </c>
      <c r="G1048" s="113">
        <v>1</v>
      </c>
      <c r="H1048" s="54"/>
      <c r="I1048" s="104">
        <f>IF($G1048="","",VLOOKUP($G1048,'AFM-Artikel'!$A$1:$D$4762,3))</f>
        <v>0</v>
      </c>
      <c r="J1048" s="106"/>
    </row>
    <row r="1049" spans="1:10" x14ac:dyDescent="0.2">
      <c r="A1049" s="70"/>
      <c r="B1049" s="54" t="str">
        <f>IF(ISNA(VLOOKUP(G1049,'AFM-Artikel'!$A$1:$D$4762,4,FALSE)),"-",VLOOKUP(G1049,'AFM-Artikel'!$A$1:$D$4762,4,FALSE))</f>
        <v>-</v>
      </c>
      <c r="C1049" s="71"/>
      <c r="D1049" s="54"/>
      <c r="E1049" s="53"/>
      <c r="F1049" s="54">
        <v>9</v>
      </c>
      <c r="G1049" s="113">
        <v>1</v>
      </c>
      <c r="H1049" s="54"/>
      <c r="I1049" s="104">
        <f>IF($G1049="","",VLOOKUP($G1049,'AFM-Artikel'!$A$1:$D$4762,3))</f>
        <v>0</v>
      </c>
      <c r="J1049" s="106"/>
    </row>
    <row r="1050" spans="1:10" x14ac:dyDescent="0.2">
      <c r="A1050" s="75"/>
      <c r="B1050" s="54" t="str">
        <f>IF(ISNA(VLOOKUP(G1050,'AFM-Artikel'!$A$1:$D$4762,4,FALSE)),"-",VLOOKUP(G1050,'AFM-Artikel'!$A$1:$D$4762,4,FALSE))</f>
        <v>-</v>
      </c>
      <c r="C1050" s="76"/>
      <c r="D1050" s="77"/>
      <c r="E1050" s="82"/>
      <c r="F1050" s="77">
        <v>10</v>
      </c>
      <c r="G1050" s="113">
        <v>1</v>
      </c>
      <c r="H1050" s="77"/>
      <c r="I1050" s="117">
        <f>IF($G1050="","",VLOOKUP($G1050,'AFM-Artikel'!$A$1:$D$4762,3))</f>
        <v>0</v>
      </c>
      <c r="J1050" s="118"/>
    </row>
    <row r="1051" spans="1:10" x14ac:dyDescent="0.2">
      <c r="A1051" s="83" t="s">
        <v>1888</v>
      </c>
      <c r="B1051" s="84" t="str">
        <f>IF($G1051="","",VLOOKUP($G1051,'AFM-Artikel'!$A$1:$D$4762,2))</f>
        <v>zusätzliche Kabellänge VGA-Kabel</v>
      </c>
      <c r="C1051" s="84"/>
      <c r="D1051" s="84"/>
      <c r="E1051" s="85"/>
      <c r="F1051" s="84"/>
      <c r="G1051" s="114">
        <v>5300</v>
      </c>
      <c r="H1051" s="84"/>
      <c r="I1051" s="119">
        <f>IF($G1051="","",VLOOKUP($G1051,'AFM-Artikel'!$A$1:$D$4762,3))</f>
        <v>4.82</v>
      </c>
      <c r="J1051" s="120"/>
    </row>
    <row r="1052" spans="1:10" x14ac:dyDescent="0.2">
      <c r="A1052" s="83" t="s">
        <v>1889</v>
      </c>
      <c r="B1052" s="84" t="str">
        <f>IF($G1052="","",VLOOKUP($G1052,'AFM-Artikel'!$A$1:$D$4762,2))</f>
        <v>Nicht verfügbar!</v>
      </c>
      <c r="C1052" s="84"/>
      <c r="D1052" s="84"/>
      <c r="E1052" s="85"/>
      <c r="F1052" s="84"/>
      <c r="G1052" s="114">
        <v>0</v>
      </c>
      <c r="H1052" s="84"/>
      <c r="I1052" s="119">
        <f>IF($G1052="","",VLOOKUP($G1052,'AFM-Artikel'!$A$1:$D$4762,3))</f>
        <v>0</v>
      </c>
      <c r="J1052" s="120"/>
    </row>
    <row r="1053" spans="1:10" ht="13.5" thickBot="1" x14ac:dyDescent="0.25">
      <c r="A1053" s="141" t="s">
        <v>1890</v>
      </c>
      <c r="B1053" s="78" t="str">
        <f>IF($G1053="","",VLOOKUP($G1053,'AFM-Artikel'!$A$1:$D$4762,2))</f>
        <v>Nicht verfügbar!</v>
      </c>
      <c r="C1053" s="78"/>
      <c r="D1053" s="78"/>
      <c r="E1053" s="86"/>
      <c r="F1053" s="78"/>
      <c r="G1053" s="115">
        <v>0</v>
      </c>
      <c r="H1053" s="78"/>
      <c r="I1053" s="105">
        <f>IF($G1053="","",VLOOKUP($G1053,'AFM-Artikel'!$A$1:$D$4762,3))</f>
        <v>0</v>
      </c>
      <c r="J1053" s="107"/>
    </row>
    <row r="1059" spans="1:10" ht="13.5" thickBot="1" x14ac:dyDescent="0.25">
      <c r="B1059" t="s">
        <v>1930</v>
      </c>
    </row>
    <row r="1060" spans="1:10" ht="15" x14ac:dyDescent="0.2">
      <c r="A1060" s="62" t="s">
        <v>1688</v>
      </c>
      <c r="B1060" s="63" t="s">
        <v>262</v>
      </c>
      <c r="C1060" s="64" t="s">
        <v>1658</v>
      </c>
      <c r="D1060" s="64" t="s">
        <v>1893</v>
      </c>
      <c r="E1060" s="80"/>
      <c r="F1060" s="66">
        <f>IF(Konfigurator!P$72=B1061,1,IF(Konfigurator!P$72=B1062,2,IF(Konfigurator!P$72=B1063,3,IF(Konfigurator!P$72=B1064,4,IF(Konfigurator!P$72=B1065,5,IF(Konfigurator!P$72=B1066,6,IF(Konfigurator!P$72=B1067,7,IF(Konfigurator!P$72=B1068,8,))))))))+IF(Konfigurator!P$72=B1069,9)+IF(Konfigurator!P$72=B1070,10)+IF(Konfigurator!P$72=E1060,0)</f>
        <v>0</v>
      </c>
      <c r="G1060" s="112" t="s">
        <v>1469</v>
      </c>
      <c r="H1060" s="81" t="s">
        <v>1461</v>
      </c>
      <c r="I1060" s="81" t="s">
        <v>498</v>
      </c>
      <c r="J1060" s="68" t="s">
        <v>1673</v>
      </c>
    </row>
    <row r="1061" spans="1:10" x14ac:dyDescent="0.2">
      <c r="A1061" s="70"/>
      <c r="B1061" s="54" t="str">
        <f>IF(ISNA(VLOOKUP(G1061,'AFM-Artikel'!$A$1:$D$4762,4,FALSE)),"-",VLOOKUP(G1061,'AFM-Artikel'!$A$1:$D$4762,4,FALSE))</f>
        <v>-</v>
      </c>
      <c r="C1061" s="54"/>
      <c r="D1061" s="54"/>
      <c r="E1061" s="53"/>
      <c r="F1061" s="54">
        <v>1</v>
      </c>
      <c r="G1061" s="113">
        <v>1</v>
      </c>
      <c r="H1061" s="54"/>
      <c r="I1061" s="104">
        <f>IF($G1061="","",VLOOKUP($G1061,'AFM-Artikel'!$A$1:$D$4762,3))</f>
        <v>0</v>
      </c>
      <c r="J1061" s="106"/>
    </row>
    <row r="1062" spans="1:10" x14ac:dyDescent="0.2">
      <c r="A1062" s="70"/>
      <c r="B1062" s="54" t="str">
        <f>IF(ISNA(VLOOKUP(G1062,'AFM-Artikel'!$A$1:$D$4762,4,FALSE)),"-",VLOOKUP(G1062,'AFM-Artikel'!$A$1:$D$4762,4,FALSE))</f>
        <v>-</v>
      </c>
      <c r="C1062" s="71"/>
      <c r="D1062" s="54"/>
      <c r="E1062" s="53"/>
      <c r="F1062" s="54">
        <v>2</v>
      </c>
      <c r="G1062" s="113">
        <v>1</v>
      </c>
      <c r="H1062" s="54"/>
      <c r="I1062" s="104">
        <f>IF($G1062="","",VLOOKUP($G1062,'AFM-Artikel'!$A$1:$D$4762,3))</f>
        <v>0</v>
      </c>
      <c r="J1062" s="106"/>
    </row>
    <row r="1063" spans="1:10" x14ac:dyDescent="0.2">
      <c r="A1063" s="70"/>
      <c r="B1063" s="54" t="str">
        <f>IF(ISNA(VLOOKUP(G1063,'AFM-Artikel'!$A$1:$D$4762,4,FALSE)),"-",VLOOKUP(G1063,'AFM-Artikel'!$A$1:$D$4762,4,FALSE))</f>
        <v>-</v>
      </c>
      <c r="C1063" s="71"/>
      <c r="D1063" s="54"/>
      <c r="E1063" s="53"/>
      <c r="F1063" s="54">
        <v>3</v>
      </c>
      <c r="G1063" s="113">
        <v>1</v>
      </c>
      <c r="H1063" s="54"/>
      <c r="I1063" s="104">
        <f>IF($G1063="","",VLOOKUP($G1063,'AFM-Artikel'!$A$1:$D$4762,3))</f>
        <v>0</v>
      </c>
      <c r="J1063" s="106"/>
    </row>
    <row r="1064" spans="1:10" x14ac:dyDescent="0.2">
      <c r="A1064" s="70"/>
      <c r="B1064" s="54" t="str">
        <f>IF(ISNA(VLOOKUP(G1064,'AFM-Artikel'!$A$1:$D$4762,4,FALSE)),"-",VLOOKUP(G1064,'AFM-Artikel'!$A$1:$D$4762,4,FALSE))</f>
        <v>-</v>
      </c>
      <c r="C1064" s="71"/>
      <c r="D1064" s="54"/>
      <c r="E1064" s="53"/>
      <c r="F1064" s="54">
        <v>4</v>
      </c>
      <c r="G1064" s="113">
        <v>1</v>
      </c>
      <c r="H1064" s="54"/>
      <c r="I1064" s="104">
        <f>IF($G1064="","",VLOOKUP($G1064,'AFM-Artikel'!$A$1:$D$4762,3))</f>
        <v>0</v>
      </c>
      <c r="J1064" s="106"/>
    </row>
    <row r="1065" spans="1:10" x14ac:dyDescent="0.2">
      <c r="A1065" s="70"/>
      <c r="B1065" s="54" t="str">
        <f>IF(ISNA(VLOOKUP(G1065,'AFM-Artikel'!$A$1:$D$4762,4,FALSE)),"-",VLOOKUP(G1065,'AFM-Artikel'!$A$1:$D$4762,4,FALSE))</f>
        <v>-</v>
      </c>
      <c r="C1065" s="71"/>
      <c r="D1065" s="54"/>
      <c r="E1065" s="53"/>
      <c r="F1065" s="54">
        <v>5</v>
      </c>
      <c r="G1065" s="113">
        <v>1</v>
      </c>
      <c r="H1065" s="54"/>
      <c r="I1065" s="104">
        <f>IF($G1065="","",VLOOKUP($G1065,'AFM-Artikel'!$A$1:$D$4762,3))</f>
        <v>0</v>
      </c>
      <c r="J1065" s="106"/>
    </row>
    <row r="1066" spans="1:10" x14ac:dyDescent="0.2">
      <c r="A1066" s="70"/>
      <c r="B1066" s="54" t="str">
        <f>IF(ISNA(VLOOKUP(G1066,'AFM-Artikel'!$A$1:$D$4762,4,FALSE)),"-",VLOOKUP(G1066,'AFM-Artikel'!$A$1:$D$4762,4,FALSE))</f>
        <v>-</v>
      </c>
      <c r="C1066" s="71"/>
      <c r="D1066" s="54"/>
      <c r="E1066" s="53"/>
      <c r="F1066" s="72">
        <v>6</v>
      </c>
      <c r="G1066" s="113">
        <v>1</v>
      </c>
      <c r="H1066" s="54"/>
      <c r="I1066" s="104">
        <f>IF($G1066="","",VLOOKUP($G1066,'AFM-Artikel'!$A$1:$D$4762,3))</f>
        <v>0</v>
      </c>
      <c r="J1066" s="106"/>
    </row>
    <row r="1067" spans="1:10" x14ac:dyDescent="0.2">
      <c r="A1067" s="70"/>
      <c r="B1067" s="54" t="str">
        <f>IF(ISNA(VLOOKUP(G1067,'AFM-Artikel'!$A$1:$D$4762,4,FALSE)),"-",VLOOKUP(G1067,'AFM-Artikel'!$A$1:$D$4762,4,FALSE))</f>
        <v>-</v>
      </c>
      <c r="C1067" s="71"/>
      <c r="D1067" s="54"/>
      <c r="E1067" s="53"/>
      <c r="F1067" s="54">
        <v>7</v>
      </c>
      <c r="G1067" s="113">
        <v>1</v>
      </c>
      <c r="H1067" s="54"/>
      <c r="I1067" s="104">
        <f>IF($G1067="","",VLOOKUP($G1067,'AFM-Artikel'!$A$1:$D$4762,3))</f>
        <v>0</v>
      </c>
      <c r="J1067" s="106"/>
    </row>
    <row r="1068" spans="1:10" x14ac:dyDescent="0.2">
      <c r="A1068" s="70"/>
      <c r="B1068" s="54" t="str">
        <f>IF(ISNA(VLOOKUP(G1068,'AFM-Artikel'!$A$1:$D$4762,4,FALSE)),"-",VLOOKUP(G1068,'AFM-Artikel'!$A$1:$D$4762,4,FALSE))</f>
        <v>-</v>
      </c>
      <c r="C1068" s="71"/>
      <c r="D1068" s="54"/>
      <c r="E1068" s="53"/>
      <c r="F1068" s="54">
        <v>8</v>
      </c>
      <c r="G1068" s="113">
        <v>1</v>
      </c>
      <c r="H1068" s="54"/>
      <c r="I1068" s="104">
        <f>IF($G1068="","",VLOOKUP($G1068,'AFM-Artikel'!$A$1:$D$4762,3))</f>
        <v>0</v>
      </c>
      <c r="J1068" s="106"/>
    </row>
    <row r="1069" spans="1:10" x14ac:dyDescent="0.2">
      <c r="A1069" s="70"/>
      <c r="B1069" s="54" t="str">
        <f>IF(ISNA(VLOOKUP(G1069,'AFM-Artikel'!$A$1:$D$4762,4,FALSE)),"-",VLOOKUP(G1069,'AFM-Artikel'!$A$1:$D$4762,4,FALSE))</f>
        <v>-</v>
      </c>
      <c r="C1069" s="71"/>
      <c r="D1069" s="54"/>
      <c r="E1069" s="53"/>
      <c r="F1069" s="54">
        <v>9</v>
      </c>
      <c r="G1069" s="113">
        <v>1</v>
      </c>
      <c r="H1069" s="54"/>
      <c r="I1069" s="104">
        <f>IF($G1069="","",VLOOKUP($G1069,'AFM-Artikel'!$A$1:$D$4762,3))</f>
        <v>0</v>
      </c>
      <c r="J1069" s="106"/>
    </row>
    <row r="1070" spans="1:10" x14ac:dyDescent="0.2">
      <c r="A1070" s="75"/>
      <c r="B1070" s="54" t="str">
        <f>IF(ISNA(VLOOKUP(G1070,'AFM-Artikel'!$A$1:$D$4762,4,FALSE)),"-",VLOOKUP(G1070,'AFM-Artikel'!$A$1:$D$4762,4,FALSE))</f>
        <v>-</v>
      </c>
      <c r="C1070" s="76"/>
      <c r="D1070" s="77"/>
      <c r="E1070" s="82"/>
      <c r="F1070" s="77">
        <v>10</v>
      </c>
      <c r="G1070" s="113">
        <v>1</v>
      </c>
      <c r="H1070" s="77"/>
      <c r="I1070" s="117">
        <f>IF($G1070="","",VLOOKUP($G1070,'AFM-Artikel'!$A$1:$D$4762,3))</f>
        <v>0</v>
      </c>
      <c r="J1070" s="118"/>
    </row>
    <row r="1071" spans="1:10" x14ac:dyDescent="0.2">
      <c r="A1071" s="83" t="s">
        <v>1888</v>
      </c>
      <c r="B1071" s="84" t="str">
        <f>IF($G1071="","",VLOOKUP($G1071,'AFM-Artikel'!$A$1:$D$4762,2))</f>
        <v>Nicht verfügbar!</v>
      </c>
      <c r="C1071" s="84"/>
      <c r="D1071" s="84"/>
      <c r="E1071" s="85"/>
      <c r="F1071" s="84"/>
      <c r="G1071" s="114">
        <v>0</v>
      </c>
      <c r="H1071" s="84"/>
      <c r="I1071" s="119">
        <f>IF($G1071="","",VLOOKUP($G1071,'AFM-Artikel'!$A$1:$D$4762,3))</f>
        <v>0</v>
      </c>
      <c r="J1071" s="120"/>
    </row>
    <row r="1072" spans="1:10" x14ac:dyDescent="0.2">
      <c r="A1072" s="83" t="s">
        <v>1889</v>
      </c>
      <c r="B1072" s="84" t="str">
        <f>IF($G1072="","",VLOOKUP($G1072,'AFM-Artikel'!$A$1:$D$4762,2))</f>
        <v>Nicht verfügbar!</v>
      </c>
      <c r="C1072" s="84"/>
      <c r="D1072" s="84"/>
      <c r="E1072" s="85"/>
      <c r="F1072" s="84"/>
      <c r="G1072" s="114">
        <v>0</v>
      </c>
      <c r="H1072" s="84"/>
      <c r="I1072" s="119">
        <f>IF($G1072="","",VLOOKUP($G1072,'AFM-Artikel'!$A$1:$D$4762,3))</f>
        <v>0</v>
      </c>
      <c r="J1072" s="120"/>
    </row>
    <row r="1073" spans="1:10" ht="13.5" thickBot="1" x14ac:dyDescent="0.25">
      <c r="A1073" s="141" t="s">
        <v>1890</v>
      </c>
      <c r="B1073" s="78" t="str">
        <f>IF($G1073="","",VLOOKUP($G1073,'AFM-Artikel'!$A$1:$D$4762,2))</f>
        <v>Nicht verfügbar!</v>
      </c>
      <c r="C1073" s="78"/>
      <c r="D1073" s="78"/>
      <c r="E1073" s="86"/>
      <c r="F1073" s="78"/>
      <c r="G1073" s="115">
        <v>0</v>
      </c>
      <c r="H1073" s="78"/>
      <c r="I1073" s="105">
        <f>IF($G1073="","",VLOOKUP($G1073,'AFM-Artikel'!$A$1:$D$4762,3))</f>
        <v>0</v>
      </c>
      <c r="J1073" s="107"/>
    </row>
    <row r="1079" spans="1:10" ht="13.5" thickBot="1" x14ac:dyDescent="0.25">
      <c r="B1079" t="s">
        <v>1929</v>
      </c>
    </row>
    <row r="1080" spans="1:10" ht="15" x14ac:dyDescent="0.2">
      <c r="A1080" s="62" t="s">
        <v>618</v>
      </c>
      <c r="B1080" s="63" t="s">
        <v>262</v>
      </c>
      <c r="C1080" s="64" t="s">
        <v>1658</v>
      </c>
      <c r="D1080" s="64" t="s">
        <v>1893</v>
      </c>
      <c r="E1080" s="80"/>
      <c r="F1080" s="66">
        <f>IF(Konfigurator!R$72=B1081,1,IF(Konfigurator!R$72=B1082,2,IF(Konfigurator!R$72=B1083,3,IF(Konfigurator!R$72=B1084,4,IF(Konfigurator!R$72=B1085,5,IF(Konfigurator!R$72=B1086,6,IF(Konfigurator!R$72=B1087,7,IF(Konfigurator!R$72=B1088,8,))))))))+IF(Konfigurator!R$72=B1089,9)+IF(Konfigurator!R$72=B1090,10)+IF(Konfigurator!R$72=E1080,0)</f>
        <v>0</v>
      </c>
      <c r="G1080" s="112" t="s">
        <v>1469</v>
      </c>
      <c r="H1080" s="81" t="s">
        <v>1461</v>
      </c>
      <c r="I1080" s="81" t="s">
        <v>498</v>
      </c>
      <c r="J1080" s="68" t="s">
        <v>1673</v>
      </c>
    </row>
    <row r="1081" spans="1:10" x14ac:dyDescent="0.2">
      <c r="A1081" s="70"/>
      <c r="B1081" s="54" t="str">
        <f>IF(ISNA(VLOOKUP(G1081,'AFM-Artikel'!$A$1:$D$4762,4,FALSE)),"-",VLOOKUP(G1081,'AFM-Artikel'!$A$1:$D$4762,4,FALSE))</f>
        <v>lötbar</v>
      </c>
      <c r="C1081" s="54"/>
      <c r="D1081" s="54"/>
      <c r="E1081" s="53"/>
      <c r="F1081" s="54">
        <v>1</v>
      </c>
      <c r="G1081" s="113">
        <v>5670</v>
      </c>
      <c r="H1081" s="54">
        <v>8</v>
      </c>
      <c r="I1081" s="104">
        <f>IF($G1081="","",VLOOKUP($G1081,'AFM-Artikel'!$A$1:$D$4762,3))</f>
        <v>12.09</v>
      </c>
      <c r="J1081" s="106" t="s">
        <v>1674</v>
      </c>
    </row>
    <row r="1082" spans="1:10" x14ac:dyDescent="0.2">
      <c r="A1082" s="70"/>
      <c r="B1082" s="54" t="str">
        <f>IF(ISNA(VLOOKUP(G1082,'AFM-Artikel'!$A$1:$D$4762,4,FALSE)),"-",VLOOKUP(G1082,'AFM-Artikel'!$A$1:$D$4762,4,FALSE))</f>
        <v>9p.Sub-D-Bu. steckbar</v>
      </c>
      <c r="C1082" s="71"/>
      <c r="D1082" s="54"/>
      <c r="E1082" s="53"/>
      <c r="F1082" s="54">
        <v>2</v>
      </c>
      <c r="G1082" s="113">
        <v>5671</v>
      </c>
      <c r="H1082" s="54">
        <v>8</v>
      </c>
      <c r="I1082" s="104">
        <f>IF($G1082="","",VLOOKUP($G1082,'AFM-Artikel'!$A$1:$D$4762,3))</f>
        <v>16.68</v>
      </c>
      <c r="J1082" s="106" t="s">
        <v>1674</v>
      </c>
    </row>
    <row r="1083" spans="1:10" x14ac:dyDescent="0.2">
      <c r="A1083" s="70"/>
      <c r="B1083" s="54" t="str">
        <f>IF(ISNA(VLOOKUP(G1083,'AFM-Artikel'!$A$1:$D$4762,4,FALSE)),"-",VLOOKUP(G1083,'AFM-Artikel'!$A$1:$D$4762,4,FALSE))</f>
        <v>9p.Sub-D-St. steckbar</v>
      </c>
      <c r="C1083" s="71"/>
      <c r="D1083" s="54"/>
      <c r="E1083" s="53"/>
      <c r="F1083" s="54">
        <v>3</v>
      </c>
      <c r="G1083" s="113">
        <v>5672</v>
      </c>
      <c r="H1083" s="54">
        <v>8</v>
      </c>
      <c r="I1083" s="104">
        <f>IF($G1083="","",VLOOKUP($G1083,'AFM-Artikel'!$A$1:$D$4762,3))</f>
        <v>16.68</v>
      </c>
      <c r="J1083" s="106" t="s">
        <v>1674</v>
      </c>
    </row>
    <row r="1084" spans="1:10" x14ac:dyDescent="0.2">
      <c r="A1084" s="70"/>
      <c r="B1084" s="54" t="str">
        <f>IF(ISNA(VLOOKUP(G1084,'AFM-Artikel'!$A$1:$D$4762,4,FALSE)),"-",VLOOKUP(G1084,'AFM-Artikel'!$A$1:$D$4762,4,FALSE))</f>
        <v>9p.Ku. 30cm</v>
      </c>
      <c r="C1084" s="71"/>
      <c r="D1084" s="54"/>
      <c r="E1084" s="53"/>
      <c r="F1084" s="54">
        <v>4</v>
      </c>
      <c r="G1084" s="113">
        <v>5673</v>
      </c>
      <c r="H1084" s="54">
        <v>8</v>
      </c>
      <c r="I1084" s="104">
        <f>IF($G1084="","",VLOOKUP($G1084,'AFM-Artikel'!$A$1:$D$4762,3))</f>
        <v>44.5</v>
      </c>
      <c r="J1084" s="106" t="s">
        <v>1675</v>
      </c>
    </row>
    <row r="1085" spans="1:10" x14ac:dyDescent="0.2">
      <c r="A1085" s="70"/>
      <c r="B1085" s="54" t="str">
        <f>IF(ISNA(VLOOKUP(G1085,'AFM-Artikel'!$A$1:$D$4762,4,FALSE)),"-",VLOOKUP(G1085,'AFM-Artikel'!$A$1:$D$4762,4,FALSE))</f>
        <v>9p.St. 30cm</v>
      </c>
      <c r="C1085" s="71"/>
      <c r="D1085" s="54"/>
      <c r="E1085" s="53"/>
      <c r="F1085" s="54">
        <v>5</v>
      </c>
      <c r="G1085" s="113">
        <v>5674</v>
      </c>
      <c r="H1085" s="54">
        <v>8</v>
      </c>
      <c r="I1085" s="104">
        <f>IF($G1085="","",VLOOKUP($G1085,'AFM-Artikel'!$A$1:$D$4762,3))</f>
        <v>44.5</v>
      </c>
      <c r="J1085" s="106" t="s">
        <v>1675</v>
      </c>
    </row>
    <row r="1086" spans="1:10" x14ac:dyDescent="0.2">
      <c r="A1086" s="70"/>
      <c r="B1086" s="54" t="str">
        <f>IF(ISNA(VLOOKUP(G1086,'AFM-Artikel'!$A$1:$D$4762,4,FALSE)),"-",VLOOKUP(G1086,'AFM-Artikel'!$A$1:$D$4762,4,FALSE))</f>
        <v>-</v>
      </c>
      <c r="C1086" s="71"/>
      <c r="D1086" s="54"/>
      <c r="E1086" s="53"/>
      <c r="F1086" s="72">
        <v>6</v>
      </c>
      <c r="G1086" s="113">
        <v>1</v>
      </c>
      <c r="H1086" s="54"/>
      <c r="I1086" s="104">
        <f>IF($G1086="","",VLOOKUP($G1086,'AFM-Artikel'!$A$1:$D$4762,3))</f>
        <v>0</v>
      </c>
      <c r="J1086" s="106"/>
    </row>
    <row r="1087" spans="1:10" x14ac:dyDescent="0.2">
      <c r="A1087" s="70"/>
      <c r="B1087" s="54" t="str">
        <f>IF(ISNA(VLOOKUP(G1087,'AFM-Artikel'!$A$1:$D$4762,4,FALSE)),"-",VLOOKUP(G1087,'AFM-Artikel'!$A$1:$D$4762,4,FALSE))</f>
        <v>-</v>
      </c>
      <c r="C1087" s="71"/>
      <c r="D1087" s="54"/>
      <c r="E1087" s="53"/>
      <c r="F1087" s="54">
        <v>7</v>
      </c>
      <c r="G1087" s="113">
        <v>1</v>
      </c>
      <c r="H1087" s="54"/>
      <c r="I1087" s="104">
        <f>IF($G1087="","",VLOOKUP($G1087,'AFM-Artikel'!$A$1:$D$4762,3))</f>
        <v>0</v>
      </c>
      <c r="J1087" s="106"/>
    </row>
    <row r="1088" spans="1:10" x14ac:dyDescent="0.2">
      <c r="A1088" s="70"/>
      <c r="B1088" s="54" t="str">
        <f>IF(ISNA(VLOOKUP(G1088,'AFM-Artikel'!$A$1:$D$4762,4,FALSE)),"-",VLOOKUP(G1088,'AFM-Artikel'!$A$1:$D$4762,4,FALSE))</f>
        <v>-</v>
      </c>
      <c r="C1088" s="71"/>
      <c r="D1088" s="54"/>
      <c r="E1088" s="53"/>
      <c r="F1088" s="54">
        <v>8</v>
      </c>
      <c r="G1088" s="113">
        <v>1</v>
      </c>
      <c r="H1088" s="54"/>
      <c r="I1088" s="104">
        <f>IF($G1088="","",VLOOKUP($G1088,'AFM-Artikel'!$A$1:$D$4762,3))</f>
        <v>0</v>
      </c>
      <c r="J1088" s="106"/>
    </row>
    <row r="1089" spans="1:10" x14ac:dyDescent="0.2">
      <c r="A1089" s="70"/>
      <c r="B1089" s="54" t="str">
        <f>IF(ISNA(VLOOKUP(G1089,'AFM-Artikel'!$A$1:$D$4762,4,FALSE)),"-",VLOOKUP(G1089,'AFM-Artikel'!$A$1:$D$4762,4,FALSE))</f>
        <v>-</v>
      </c>
      <c r="C1089" s="71"/>
      <c r="D1089" s="54"/>
      <c r="E1089" s="53"/>
      <c r="F1089" s="54">
        <v>9</v>
      </c>
      <c r="G1089" s="113">
        <v>1</v>
      </c>
      <c r="H1089" s="54"/>
      <c r="I1089" s="104">
        <f>IF($G1089="","",VLOOKUP($G1089,'AFM-Artikel'!$A$1:$D$4762,3))</f>
        <v>0</v>
      </c>
      <c r="J1089" s="106"/>
    </row>
    <row r="1090" spans="1:10" x14ac:dyDescent="0.2">
      <c r="A1090" s="75"/>
      <c r="B1090" s="54" t="str">
        <f>IF(ISNA(VLOOKUP(G1090,'AFM-Artikel'!$A$1:$D$4762,4,FALSE)),"-",VLOOKUP(G1090,'AFM-Artikel'!$A$1:$D$4762,4,FALSE))</f>
        <v>-</v>
      </c>
      <c r="C1090" s="76"/>
      <c r="D1090" s="77"/>
      <c r="E1090" s="82"/>
      <c r="F1090" s="77">
        <v>10</v>
      </c>
      <c r="G1090" s="113">
        <v>1</v>
      </c>
      <c r="H1090" s="77"/>
      <c r="I1090" s="117">
        <f>IF($G1090="","",VLOOKUP($G1090,'AFM-Artikel'!$A$1:$D$4762,3))</f>
        <v>0</v>
      </c>
      <c r="J1090" s="118"/>
    </row>
    <row r="1091" spans="1:10" x14ac:dyDescent="0.2">
      <c r="A1091" s="83" t="s">
        <v>1888</v>
      </c>
      <c r="B1091" s="84" t="str">
        <f>IF($G1091="","",VLOOKUP($G1091,'AFM-Artikel'!$A$1:$D$4762,2))</f>
        <v>zusätzliche Kabellänge 8pol-Steuerleitung</v>
      </c>
      <c r="C1091" s="84"/>
      <c r="D1091" s="84"/>
      <c r="E1091" s="85"/>
      <c r="F1091" s="84"/>
      <c r="G1091" s="114">
        <v>5307</v>
      </c>
      <c r="H1091" s="84"/>
      <c r="I1091" s="119">
        <f>IF($G1091="","",VLOOKUP($G1091,'AFM-Artikel'!$A$1:$D$4762,3))</f>
        <v>1.35</v>
      </c>
      <c r="J1091" s="120"/>
    </row>
    <row r="1092" spans="1:10" x14ac:dyDescent="0.2">
      <c r="A1092" s="83" t="s">
        <v>1889</v>
      </c>
      <c r="B1092" s="84" t="str">
        <f>IF($G1092="","",VLOOKUP($G1092,'AFM-Artikel'!$A$1:$D$4762,2))</f>
        <v>Nicht verfügbar!</v>
      </c>
      <c r="C1092" s="84"/>
      <c r="D1092" s="84"/>
      <c r="E1092" s="85"/>
      <c r="F1092" s="84"/>
      <c r="G1092" s="114">
        <v>0</v>
      </c>
      <c r="H1092" s="84"/>
      <c r="I1092" s="119">
        <f>IF($G1092="","",VLOOKUP($G1092,'AFM-Artikel'!$A$1:$D$4762,3))</f>
        <v>0</v>
      </c>
      <c r="J1092" s="120"/>
    </row>
    <row r="1093" spans="1:10" ht="13.5" thickBot="1" x14ac:dyDescent="0.25">
      <c r="A1093" s="141" t="s">
        <v>1890</v>
      </c>
      <c r="B1093" s="78" t="str">
        <f>IF($G1093="","",VLOOKUP($G1093,'AFM-Artikel'!$A$1:$D$4762,2))</f>
        <v>Nicht verfügbar!</v>
      </c>
      <c r="C1093" s="78"/>
      <c r="D1093" s="78"/>
      <c r="E1093" s="86"/>
      <c r="F1093" s="78"/>
      <c r="G1093" s="115">
        <v>0</v>
      </c>
      <c r="H1093" s="78"/>
      <c r="I1093" s="105">
        <f>IF($G1093="","",VLOOKUP($G1093,'AFM-Artikel'!$A$1:$D$4762,3))</f>
        <v>0</v>
      </c>
      <c r="J1093" s="107"/>
    </row>
    <row r="1099" spans="1:10" ht="13.5" thickBot="1" x14ac:dyDescent="0.25">
      <c r="B1099" t="s">
        <v>1926</v>
      </c>
    </row>
    <row r="1100" spans="1:10" ht="15" x14ac:dyDescent="0.2">
      <c r="A1100" s="62" t="s">
        <v>619</v>
      </c>
      <c r="B1100" s="63" t="s">
        <v>262</v>
      </c>
      <c r="C1100" s="64" t="s">
        <v>1658</v>
      </c>
      <c r="D1100" s="64" t="s">
        <v>1893</v>
      </c>
      <c r="E1100" s="80"/>
      <c r="F1100" s="66">
        <f>IF(Konfigurator!T$72=B1101,1,IF(Konfigurator!T$72=B1102,2,IF(Konfigurator!T$72=B1103,3,IF(Konfigurator!T$72=B1104,4,IF(Konfigurator!T$72=B1105,5,IF(Konfigurator!T$72=B1106,6,IF(Konfigurator!T$72=B1107,7,IF(Konfigurator!T$72=B1108,8,))))))))+IF(Konfigurator!T$72=B1109,9)+IF(Konfigurator!T$72=B1110,10)+IF(Konfigurator!T$72=E1100,0)</f>
        <v>0</v>
      </c>
      <c r="G1100" s="112" t="s">
        <v>1469</v>
      </c>
      <c r="H1100" s="81" t="s">
        <v>1461</v>
      </c>
      <c r="I1100" s="81" t="s">
        <v>498</v>
      </c>
      <c r="J1100" s="68" t="s">
        <v>1673</v>
      </c>
    </row>
    <row r="1101" spans="1:10" x14ac:dyDescent="0.2">
      <c r="A1101" s="70"/>
      <c r="B1101" s="54" t="str">
        <f>IF(ISNA(VLOOKUP(G1101,'AFM-Artikel'!$A$1:$D$4762,4,FALSE)),"-",VLOOKUP(G1101,'AFM-Artikel'!$A$1:$D$4762,4,FALSE))</f>
        <v>lötbar</v>
      </c>
      <c r="C1101" s="54"/>
      <c r="D1101" s="54"/>
      <c r="E1101" s="53"/>
      <c r="F1101" s="54">
        <v>1</v>
      </c>
      <c r="G1101" s="113">
        <v>5675</v>
      </c>
      <c r="H1101" s="54">
        <v>8</v>
      </c>
      <c r="I1101" s="104">
        <f>IF($G1101="","",VLOOKUP($G1101,'AFM-Artikel'!$A$1:$D$4762,3))</f>
        <v>12.09</v>
      </c>
      <c r="J1101" s="106" t="s">
        <v>1674</v>
      </c>
    </row>
    <row r="1102" spans="1:10" x14ac:dyDescent="0.2">
      <c r="A1102" s="70"/>
      <c r="B1102" s="54" t="str">
        <f>IF(ISNA(VLOOKUP(G1102,'AFM-Artikel'!$A$1:$D$4762,4,FALSE)),"-",VLOOKUP(G1102,'AFM-Artikel'!$A$1:$D$4762,4,FALSE))</f>
        <v>9p.St. steckbar</v>
      </c>
      <c r="C1102" s="71"/>
      <c r="D1102" s="54"/>
      <c r="E1102" s="53"/>
      <c r="F1102" s="54">
        <v>2</v>
      </c>
      <c r="G1102" s="113">
        <v>5676</v>
      </c>
      <c r="H1102" s="54">
        <v>8</v>
      </c>
      <c r="I1102" s="104">
        <f>IF($G1102="","",VLOOKUP($G1102,'AFM-Artikel'!$A$1:$D$4762,3))</f>
        <v>16.68</v>
      </c>
      <c r="J1102" s="106" t="s">
        <v>1674</v>
      </c>
    </row>
    <row r="1103" spans="1:10" x14ac:dyDescent="0.2">
      <c r="A1103" s="70"/>
      <c r="B1103" s="54" t="str">
        <f>IF(ISNA(VLOOKUP(G1103,'AFM-Artikel'!$A$1:$D$4762,4,FALSE)),"-",VLOOKUP(G1103,'AFM-Artikel'!$A$1:$D$4762,4,FALSE))</f>
        <v>9p.Bu. steckbar</v>
      </c>
      <c r="C1103" s="71"/>
      <c r="D1103" s="54"/>
      <c r="E1103" s="53"/>
      <c r="F1103" s="54">
        <v>3</v>
      </c>
      <c r="G1103" s="113">
        <v>5677</v>
      </c>
      <c r="H1103" s="54">
        <v>8</v>
      </c>
      <c r="I1103" s="104">
        <f>IF($G1103="","",VLOOKUP($G1103,'AFM-Artikel'!$A$1:$D$4762,3))</f>
        <v>16.68</v>
      </c>
      <c r="J1103" s="106" t="s">
        <v>1674</v>
      </c>
    </row>
    <row r="1104" spans="1:10" x14ac:dyDescent="0.2">
      <c r="A1104" s="70"/>
      <c r="B1104" s="54" t="str">
        <f>IF(ISNA(VLOOKUP(G1104,'AFM-Artikel'!$A$1:$D$4762,4,FALSE)),"-",VLOOKUP(G1104,'AFM-Artikel'!$A$1:$D$4762,4,FALSE))</f>
        <v>9p.Ku. 30cm</v>
      </c>
      <c r="C1104" s="71"/>
      <c r="D1104" s="54"/>
      <c r="E1104" s="53"/>
      <c r="F1104" s="54">
        <v>4</v>
      </c>
      <c r="G1104" s="113">
        <v>5678</v>
      </c>
      <c r="H1104" s="54">
        <v>8</v>
      </c>
      <c r="I1104" s="104">
        <f>IF($G1104="","",VLOOKUP($G1104,'AFM-Artikel'!$A$1:$D$4762,3))</f>
        <v>44.5</v>
      </c>
      <c r="J1104" s="106" t="s">
        <v>1675</v>
      </c>
    </row>
    <row r="1105" spans="1:10" x14ac:dyDescent="0.2">
      <c r="A1105" s="70"/>
      <c r="B1105" s="54" t="str">
        <f>IF(ISNA(VLOOKUP(G1105,'AFM-Artikel'!$A$1:$D$4762,4,FALSE)),"-",VLOOKUP(G1105,'AFM-Artikel'!$A$1:$D$4762,4,FALSE))</f>
        <v>9p.St. 30cm</v>
      </c>
      <c r="C1105" s="71"/>
      <c r="D1105" s="54"/>
      <c r="E1105" s="53"/>
      <c r="F1105" s="54">
        <v>5</v>
      </c>
      <c r="G1105" s="113">
        <v>5679</v>
      </c>
      <c r="H1105" s="54">
        <v>8</v>
      </c>
      <c r="I1105" s="104">
        <f>IF($G1105="","",VLOOKUP($G1105,'AFM-Artikel'!$A$1:$D$4762,3))</f>
        <v>44.5</v>
      </c>
      <c r="J1105" s="106" t="s">
        <v>1675</v>
      </c>
    </row>
    <row r="1106" spans="1:10" x14ac:dyDescent="0.2">
      <c r="A1106" s="70"/>
      <c r="B1106" s="54" t="str">
        <f>IF(ISNA(VLOOKUP(G1106,'AFM-Artikel'!$A$1:$D$4762,4,FALSE)),"-",VLOOKUP(G1106,'AFM-Artikel'!$A$1:$D$4762,4,FALSE))</f>
        <v>-</v>
      </c>
      <c r="C1106" s="71"/>
      <c r="D1106" s="54"/>
      <c r="E1106" s="53"/>
      <c r="F1106" s="72">
        <v>6</v>
      </c>
      <c r="G1106" s="113">
        <v>1</v>
      </c>
      <c r="H1106" s="54"/>
      <c r="I1106" s="104">
        <f>IF($G1106="","",VLOOKUP($G1106,'AFM-Artikel'!$A$1:$D$4762,3))</f>
        <v>0</v>
      </c>
      <c r="J1106" s="106"/>
    </row>
    <row r="1107" spans="1:10" x14ac:dyDescent="0.2">
      <c r="A1107" s="70"/>
      <c r="B1107" s="54" t="str">
        <f>IF(ISNA(VLOOKUP(G1107,'AFM-Artikel'!$A$1:$D$4762,4,FALSE)),"-",VLOOKUP(G1107,'AFM-Artikel'!$A$1:$D$4762,4,FALSE))</f>
        <v>-</v>
      </c>
      <c r="C1107" s="71"/>
      <c r="D1107" s="54"/>
      <c r="E1107" s="53"/>
      <c r="F1107" s="54">
        <v>7</v>
      </c>
      <c r="G1107" s="113">
        <v>1</v>
      </c>
      <c r="H1107" s="54"/>
      <c r="I1107" s="104">
        <f>IF($G1107="","",VLOOKUP($G1107,'AFM-Artikel'!$A$1:$D$4762,3))</f>
        <v>0</v>
      </c>
      <c r="J1107" s="106"/>
    </row>
    <row r="1108" spans="1:10" x14ac:dyDescent="0.2">
      <c r="A1108" s="70"/>
      <c r="B1108" s="54" t="str">
        <f>IF(ISNA(VLOOKUP(G1108,'AFM-Artikel'!$A$1:$D$4762,4,FALSE)),"-",VLOOKUP(G1108,'AFM-Artikel'!$A$1:$D$4762,4,FALSE))</f>
        <v>-</v>
      </c>
      <c r="C1108" s="71"/>
      <c r="D1108" s="54"/>
      <c r="E1108" s="53"/>
      <c r="F1108" s="54">
        <v>8</v>
      </c>
      <c r="G1108" s="113">
        <v>1</v>
      </c>
      <c r="H1108" s="54"/>
      <c r="I1108" s="104">
        <f>IF($G1108="","",VLOOKUP($G1108,'AFM-Artikel'!$A$1:$D$4762,3))</f>
        <v>0</v>
      </c>
      <c r="J1108" s="106"/>
    </row>
    <row r="1109" spans="1:10" x14ac:dyDescent="0.2">
      <c r="A1109" s="70"/>
      <c r="B1109" s="54" t="str">
        <f>IF(ISNA(VLOOKUP(G1109,'AFM-Artikel'!$A$1:$D$4762,4,FALSE)),"-",VLOOKUP(G1109,'AFM-Artikel'!$A$1:$D$4762,4,FALSE))</f>
        <v>-</v>
      </c>
      <c r="C1109" s="71"/>
      <c r="D1109" s="54"/>
      <c r="E1109" s="53"/>
      <c r="F1109" s="54">
        <v>9</v>
      </c>
      <c r="G1109" s="113">
        <v>1</v>
      </c>
      <c r="H1109" s="54"/>
      <c r="I1109" s="104">
        <f>IF($G1109="","",VLOOKUP($G1109,'AFM-Artikel'!$A$1:$D$4762,3))</f>
        <v>0</v>
      </c>
      <c r="J1109" s="106"/>
    </row>
    <row r="1110" spans="1:10" x14ac:dyDescent="0.2">
      <c r="A1110" s="75"/>
      <c r="B1110" s="54" t="str">
        <f>IF(ISNA(VLOOKUP(G1110,'AFM-Artikel'!$A$1:$D$4762,4,FALSE)),"-",VLOOKUP(G1110,'AFM-Artikel'!$A$1:$D$4762,4,FALSE))</f>
        <v>-</v>
      </c>
      <c r="C1110" s="76"/>
      <c r="D1110" s="77"/>
      <c r="E1110" s="82"/>
      <c r="F1110" s="77">
        <v>10</v>
      </c>
      <c r="G1110" s="113">
        <v>1</v>
      </c>
      <c r="H1110" s="77"/>
      <c r="I1110" s="117">
        <f>IF($G1110="","",VLOOKUP($G1110,'AFM-Artikel'!$A$1:$D$4762,3))</f>
        <v>0</v>
      </c>
      <c r="J1110" s="118"/>
    </row>
    <row r="1111" spans="1:10" x14ac:dyDescent="0.2">
      <c r="A1111" s="83" t="s">
        <v>1888</v>
      </c>
      <c r="B1111" s="84" t="str">
        <f>IF($G1111="","",VLOOKUP($G1111,'AFM-Artikel'!$A$1:$D$4762,2))</f>
        <v>zusätzliche Kabellänge 8pol-Steuerleitung</v>
      </c>
      <c r="C1111" s="84"/>
      <c r="D1111" s="84"/>
      <c r="E1111" s="85"/>
      <c r="F1111" s="84"/>
      <c r="G1111" s="114">
        <v>5307</v>
      </c>
      <c r="H1111" s="84"/>
      <c r="I1111" s="119">
        <f>IF($G1111="","",VLOOKUP($G1111,'AFM-Artikel'!$A$1:$D$4762,3))</f>
        <v>1.35</v>
      </c>
      <c r="J1111" s="120"/>
    </row>
    <row r="1112" spans="1:10" x14ac:dyDescent="0.2">
      <c r="A1112" s="83" t="s">
        <v>1889</v>
      </c>
      <c r="B1112" s="84" t="str">
        <f>IF($G1112="","",VLOOKUP($G1112,'AFM-Artikel'!$A$1:$D$4762,2))</f>
        <v>Nicht verfügbar!</v>
      </c>
      <c r="C1112" s="84"/>
      <c r="D1112" s="84"/>
      <c r="E1112" s="85"/>
      <c r="F1112" s="84"/>
      <c r="G1112" s="114">
        <v>0</v>
      </c>
      <c r="H1112" s="84"/>
      <c r="I1112" s="119">
        <f>IF($G1112="","",VLOOKUP($G1112,'AFM-Artikel'!$A$1:$D$4762,3))</f>
        <v>0</v>
      </c>
      <c r="J1112" s="120"/>
    </row>
    <row r="1113" spans="1:10" ht="13.5" thickBot="1" x14ac:dyDescent="0.25">
      <c r="A1113" s="141" t="s">
        <v>1890</v>
      </c>
      <c r="B1113" s="78" t="str">
        <f>IF($G1113="","",VLOOKUP($G1113,'AFM-Artikel'!$A$1:$D$4762,2))</f>
        <v>Nicht verfügbar!</v>
      </c>
      <c r="C1113" s="78"/>
      <c r="D1113" s="78"/>
      <c r="E1113" s="86"/>
      <c r="F1113" s="78"/>
      <c r="G1113" s="115">
        <v>0</v>
      </c>
      <c r="H1113" s="78"/>
      <c r="I1113" s="105">
        <f>IF($G1113="","",VLOOKUP($G1113,'AFM-Artikel'!$A$1:$D$4762,3))</f>
        <v>0</v>
      </c>
      <c r="J1113" s="107"/>
    </row>
    <row r="1119" spans="1:10" ht="13.5" thickBot="1" x14ac:dyDescent="0.25">
      <c r="B1119" t="s">
        <v>1928</v>
      </c>
    </row>
    <row r="1120" spans="1:10" ht="15" x14ac:dyDescent="0.2">
      <c r="A1120" s="62" t="s">
        <v>1135</v>
      </c>
      <c r="B1120" s="63" t="s">
        <v>262</v>
      </c>
      <c r="C1120" s="64" t="s">
        <v>1658</v>
      </c>
      <c r="D1120" s="64" t="s">
        <v>1893</v>
      </c>
      <c r="E1120" s="80"/>
      <c r="F1120" s="66">
        <f>IF(Konfigurator!V$72=B1121,1,IF(Konfigurator!V$72=B1122,2,IF(Konfigurator!V$72=B1123,3,IF(Konfigurator!V$72=B1124,4,IF(Konfigurator!V$72=B1125,5,IF(Konfigurator!V$72=B1126,6,IF(Konfigurator!V$72=B1127,7,IF(Konfigurator!V$72=B1128,8,))))))))+IF(Konfigurator!V$72=B1129,9)+IF(Konfigurator!V$72=B1130,10)+IF(Konfigurator!V$72=E1120,0)</f>
        <v>0</v>
      </c>
      <c r="G1120" s="112" t="s">
        <v>1469</v>
      </c>
      <c r="H1120" s="81" t="s">
        <v>1461</v>
      </c>
      <c r="I1120" s="81" t="s">
        <v>498</v>
      </c>
      <c r="J1120" s="68" t="s">
        <v>1673</v>
      </c>
    </row>
    <row r="1121" spans="1:10" x14ac:dyDescent="0.2">
      <c r="A1121" s="70"/>
      <c r="B1121" s="54" t="str">
        <f>IF(ISNA(VLOOKUP(G1121,'AFM-Artikel'!$A$1:$D$4762,4,FALSE)),"-",VLOOKUP(G1121,'AFM-Artikel'!$A$1:$D$4762,4,FALSE))</f>
        <v>15p.Sub-D-Bu. steckbar</v>
      </c>
      <c r="C1121" s="54"/>
      <c r="D1121" s="54"/>
      <c r="E1121" s="53"/>
      <c r="F1121" s="54">
        <v>1</v>
      </c>
      <c r="G1121" s="113">
        <v>5729</v>
      </c>
      <c r="H1121" s="54">
        <v>8</v>
      </c>
      <c r="I1121" s="104">
        <f>IF($G1121="","",VLOOKUP($G1121,'AFM-Artikel'!$A$1:$D$4762,3))</f>
        <v>19.239999999999998</v>
      </c>
      <c r="J1121" s="106" t="s">
        <v>1674</v>
      </c>
    </row>
    <row r="1122" spans="1:10" x14ac:dyDescent="0.2">
      <c r="A1122" s="70"/>
      <c r="B1122" s="54" t="str">
        <f>IF(ISNA(VLOOKUP(G1122,'AFM-Artikel'!$A$1:$D$4762,4,FALSE)),"-",VLOOKUP(G1122,'AFM-Artikel'!$A$1:$D$4762,4,FALSE))</f>
        <v>-</v>
      </c>
      <c r="C1122" s="71"/>
      <c r="D1122" s="54"/>
      <c r="E1122" s="53"/>
      <c r="F1122" s="54">
        <v>2</v>
      </c>
      <c r="G1122" s="113">
        <v>1</v>
      </c>
      <c r="H1122" s="54"/>
      <c r="I1122" s="104">
        <f>IF($G1122="","",VLOOKUP($G1122,'AFM-Artikel'!$A$1:$D$4762,3))</f>
        <v>0</v>
      </c>
      <c r="J1122" s="106"/>
    </row>
    <row r="1123" spans="1:10" x14ac:dyDescent="0.2">
      <c r="A1123" s="70"/>
      <c r="B1123" s="54" t="str">
        <f>IF(ISNA(VLOOKUP(G1123,'AFM-Artikel'!$A$1:$D$4762,4,FALSE)),"-",VLOOKUP(G1123,'AFM-Artikel'!$A$1:$D$4762,4,FALSE))</f>
        <v>-</v>
      </c>
      <c r="C1123" s="71"/>
      <c r="D1123" s="54"/>
      <c r="E1123" s="53"/>
      <c r="F1123" s="54">
        <v>3</v>
      </c>
      <c r="G1123" s="113">
        <v>1</v>
      </c>
      <c r="H1123" s="54"/>
      <c r="I1123" s="104">
        <f>IF($G1123="","",VLOOKUP($G1123,'AFM-Artikel'!$A$1:$D$4762,3))</f>
        <v>0</v>
      </c>
      <c r="J1123" s="106"/>
    </row>
    <row r="1124" spans="1:10" x14ac:dyDescent="0.2">
      <c r="A1124" s="70"/>
      <c r="B1124" s="54" t="str">
        <f>IF(ISNA(VLOOKUP(G1124,'AFM-Artikel'!$A$1:$D$4762,4,FALSE)),"-",VLOOKUP(G1124,'AFM-Artikel'!$A$1:$D$4762,4,FALSE))</f>
        <v>-</v>
      </c>
      <c r="C1124" s="71"/>
      <c r="D1124" s="54"/>
      <c r="E1124" s="53"/>
      <c r="F1124" s="54">
        <v>4</v>
      </c>
      <c r="G1124" s="113">
        <v>1</v>
      </c>
      <c r="H1124" s="54"/>
      <c r="I1124" s="104">
        <f>IF($G1124="","",VLOOKUP($G1124,'AFM-Artikel'!$A$1:$D$4762,3))</f>
        <v>0</v>
      </c>
      <c r="J1124" s="106"/>
    </row>
    <row r="1125" spans="1:10" x14ac:dyDescent="0.2">
      <c r="A1125" s="70"/>
      <c r="B1125" s="54" t="str">
        <f>IF(ISNA(VLOOKUP(G1125,'AFM-Artikel'!$A$1:$D$4762,4,FALSE)),"-",VLOOKUP(G1125,'AFM-Artikel'!$A$1:$D$4762,4,FALSE))</f>
        <v>-</v>
      </c>
      <c r="C1125" s="71"/>
      <c r="D1125" s="54"/>
      <c r="E1125" s="53"/>
      <c r="F1125" s="54">
        <v>5</v>
      </c>
      <c r="G1125" s="113">
        <v>1</v>
      </c>
      <c r="H1125" s="54"/>
      <c r="I1125" s="104">
        <f>IF($G1125="","",VLOOKUP($G1125,'AFM-Artikel'!$A$1:$D$4762,3))</f>
        <v>0</v>
      </c>
      <c r="J1125" s="106"/>
    </row>
    <row r="1126" spans="1:10" x14ac:dyDescent="0.2">
      <c r="A1126" s="70"/>
      <c r="B1126" s="54" t="str">
        <f>IF(ISNA(VLOOKUP(G1126,'AFM-Artikel'!$A$1:$D$4762,4,FALSE)),"-",VLOOKUP(G1126,'AFM-Artikel'!$A$1:$D$4762,4,FALSE))</f>
        <v>-</v>
      </c>
      <c r="C1126" s="71"/>
      <c r="D1126" s="54"/>
      <c r="E1126" s="53"/>
      <c r="F1126" s="72">
        <v>6</v>
      </c>
      <c r="G1126" s="113">
        <v>1</v>
      </c>
      <c r="H1126" s="54"/>
      <c r="I1126" s="104">
        <f>IF($G1126="","",VLOOKUP($G1126,'AFM-Artikel'!$A$1:$D$4762,3))</f>
        <v>0</v>
      </c>
      <c r="J1126" s="106"/>
    </row>
    <row r="1127" spans="1:10" x14ac:dyDescent="0.2">
      <c r="A1127" s="70"/>
      <c r="B1127" s="54" t="str">
        <f>IF(ISNA(VLOOKUP(G1127,'AFM-Artikel'!$A$1:$D$4762,4,FALSE)),"-",VLOOKUP(G1127,'AFM-Artikel'!$A$1:$D$4762,4,FALSE))</f>
        <v>-</v>
      </c>
      <c r="C1127" s="71"/>
      <c r="D1127" s="54"/>
      <c r="E1127" s="53"/>
      <c r="F1127" s="54">
        <v>7</v>
      </c>
      <c r="G1127" s="113">
        <v>1</v>
      </c>
      <c r="H1127" s="54"/>
      <c r="I1127" s="104">
        <f>IF($G1127="","",VLOOKUP($G1127,'AFM-Artikel'!$A$1:$D$4762,3))</f>
        <v>0</v>
      </c>
      <c r="J1127" s="106"/>
    </row>
    <row r="1128" spans="1:10" x14ac:dyDescent="0.2">
      <c r="A1128" s="70"/>
      <c r="B1128" s="54" t="str">
        <f>IF(ISNA(VLOOKUP(G1128,'AFM-Artikel'!$A$1:$D$4762,4,FALSE)),"-",VLOOKUP(G1128,'AFM-Artikel'!$A$1:$D$4762,4,FALSE))</f>
        <v>-</v>
      </c>
      <c r="C1128" s="71"/>
      <c r="D1128" s="54"/>
      <c r="E1128" s="53"/>
      <c r="F1128" s="54">
        <v>8</v>
      </c>
      <c r="G1128" s="113">
        <v>1</v>
      </c>
      <c r="H1128" s="54"/>
      <c r="I1128" s="104">
        <f>IF($G1128="","",VLOOKUP($G1128,'AFM-Artikel'!$A$1:$D$4762,3))</f>
        <v>0</v>
      </c>
      <c r="J1128" s="106"/>
    </row>
    <row r="1129" spans="1:10" x14ac:dyDescent="0.2">
      <c r="A1129" s="70"/>
      <c r="B1129" s="54" t="str">
        <f>IF(ISNA(VLOOKUP(G1129,'AFM-Artikel'!$A$1:$D$4762,4,FALSE)),"-",VLOOKUP(G1129,'AFM-Artikel'!$A$1:$D$4762,4,FALSE))</f>
        <v>-</v>
      </c>
      <c r="C1129" s="71"/>
      <c r="D1129" s="54"/>
      <c r="E1129" s="53"/>
      <c r="F1129" s="54">
        <v>9</v>
      </c>
      <c r="G1129" s="113">
        <v>1</v>
      </c>
      <c r="H1129" s="54"/>
      <c r="I1129" s="104">
        <f>IF($G1129="","",VLOOKUP($G1129,'AFM-Artikel'!$A$1:$D$4762,3))</f>
        <v>0</v>
      </c>
      <c r="J1129" s="106"/>
    </row>
    <row r="1130" spans="1:10" x14ac:dyDescent="0.2">
      <c r="A1130" s="75"/>
      <c r="B1130" s="54" t="str">
        <f>IF(ISNA(VLOOKUP(G1130,'AFM-Artikel'!$A$1:$D$4762,4,FALSE)),"-",VLOOKUP(G1130,'AFM-Artikel'!$A$1:$D$4762,4,FALSE))</f>
        <v>-</v>
      </c>
      <c r="C1130" s="76"/>
      <c r="D1130" s="77"/>
      <c r="E1130" s="82"/>
      <c r="F1130" s="77">
        <v>10</v>
      </c>
      <c r="G1130" s="113">
        <v>1</v>
      </c>
      <c r="H1130" s="77"/>
      <c r="I1130" s="117">
        <f>IF($G1130="","",VLOOKUP($G1130,'AFM-Artikel'!$A$1:$D$4762,3))</f>
        <v>0</v>
      </c>
      <c r="J1130" s="118"/>
    </row>
    <row r="1131" spans="1:10" x14ac:dyDescent="0.2">
      <c r="A1131" s="83" t="s">
        <v>1888</v>
      </c>
      <c r="B1131" s="84" t="str">
        <f>IF($G1131="","",VLOOKUP($G1131,'AFM-Artikel'!$A$1:$D$4762,2))</f>
        <v>Nicht verfügbar!</v>
      </c>
      <c r="C1131" s="84"/>
      <c r="D1131" s="84"/>
      <c r="E1131" s="85"/>
      <c r="F1131" s="84"/>
      <c r="G1131" s="114">
        <v>0</v>
      </c>
      <c r="H1131" s="84"/>
      <c r="I1131" s="119">
        <f>IF($G1131="","",VLOOKUP($G1131,'AFM-Artikel'!$A$1:$D$4762,3))</f>
        <v>0</v>
      </c>
      <c r="J1131" s="120"/>
    </row>
    <row r="1132" spans="1:10" x14ac:dyDescent="0.2">
      <c r="A1132" s="83" t="s">
        <v>1889</v>
      </c>
      <c r="B1132" s="84" t="str">
        <f>IF($G1132="","",VLOOKUP($G1132,'AFM-Artikel'!$A$1:$D$4762,2))</f>
        <v>Nicht verfügbar!</v>
      </c>
      <c r="C1132" s="84"/>
      <c r="D1132" s="84"/>
      <c r="E1132" s="85"/>
      <c r="F1132" s="84"/>
      <c r="G1132" s="114">
        <v>0</v>
      </c>
      <c r="H1132" s="84"/>
      <c r="I1132" s="119">
        <f>IF($G1132="","",VLOOKUP($G1132,'AFM-Artikel'!$A$1:$D$4762,3))</f>
        <v>0</v>
      </c>
      <c r="J1132" s="120"/>
    </row>
    <row r="1133" spans="1:10" ht="13.5" thickBot="1" x14ac:dyDescent="0.25">
      <c r="A1133" s="141" t="s">
        <v>1890</v>
      </c>
      <c r="B1133" s="78" t="str">
        <f>IF($G1133="","",VLOOKUP($G1133,'AFM-Artikel'!$A$1:$D$4762,2))</f>
        <v>Nicht verfügbar!</v>
      </c>
      <c r="C1133" s="78"/>
      <c r="D1133" s="78"/>
      <c r="E1133" s="86"/>
      <c r="F1133" s="78"/>
      <c r="G1133" s="115">
        <v>0</v>
      </c>
      <c r="H1133" s="78"/>
      <c r="I1133" s="105">
        <f>IF($G1133="","",VLOOKUP($G1133,'AFM-Artikel'!$A$1:$D$4762,3))</f>
        <v>0</v>
      </c>
      <c r="J1133" s="107"/>
    </row>
    <row r="1139" spans="1:10" ht="13.5" thickBot="1" x14ac:dyDescent="0.25">
      <c r="B1139" t="s">
        <v>1927</v>
      </c>
    </row>
    <row r="1140" spans="1:10" ht="15" x14ac:dyDescent="0.2">
      <c r="A1140" s="62" t="s">
        <v>623</v>
      </c>
      <c r="B1140" s="63" t="s">
        <v>262</v>
      </c>
      <c r="C1140" s="64" t="s">
        <v>1658</v>
      </c>
      <c r="D1140" s="64" t="s">
        <v>1893</v>
      </c>
      <c r="E1140" s="80"/>
      <c r="F1140" s="66">
        <f>IF(Konfigurator!X$72=B1141,1,IF(Konfigurator!X$72=B1142,2,IF(Konfigurator!X$72=B1143,3,IF(Konfigurator!X$72=B1144,4,IF(Konfigurator!X$72=B1145,5,IF(Konfigurator!X$72=B1146,6,IF(Konfigurator!X$72=B1147,7,IF(Konfigurator!X$72=B1148,8,))))))))+IF(Konfigurator!X$72=B1149,9)+IF(Konfigurator!X$72=B1150,10)+IF(Konfigurator!X$72=E1140,0)</f>
        <v>0</v>
      </c>
      <c r="G1140" s="112" t="s">
        <v>1469</v>
      </c>
      <c r="H1140" s="81" t="s">
        <v>1461</v>
      </c>
      <c r="I1140" s="81" t="s">
        <v>498</v>
      </c>
      <c r="J1140" s="68" t="s">
        <v>1673</v>
      </c>
    </row>
    <row r="1141" spans="1:10" x14ac:dyDescent="0.2">
      <c r="A1141" s="70"/>
      <c r="B1141" s="54" t="str">
        <f>IF(ISNA(VLOOKUP(G1141,'AFM-Artikel'!$A$1:$D$4762,4,FALSE)),"-",VLOOKUP(G1141,'AFM-Artikel'!$A$1:$D$4762,4,FALSE))</f>
        <v>lötbar</v>
      </c>
      <c r="C1141" s="54"/>
      <c r="D1141" s="54"/>
      <c r="E1141" s="53"/>
      <c r="F1141" s="54">
        <v>1</v>
      </c>
      <c r="G1141" s="113">
        <v>5737</v>
      </c>
      <c r="H1141" s="54">
        <v>4</v>
      </c>
      <c r="I1141" s="104">
        <f>IF($G1141="","",VLOOKUP($G1141,'AFM-Artikel'!$A$1:$D$4762,3))</f>
        <v>58.02</v>
      </c>
      <c r="J1141" s="106" t="s">
        <v>1674</v>
      </c>
    </row>
    <row r="1142" spans="1:10" x14ac:dyDescent="0.2">
      <c r="A1142" s="70"/>
      <c r="B1142" s="54" t="str">
        <f>IF(ISNA(VLOOKUP(G1142,'AFM-Artikel'!$A$1:$D$4762,4,FALSE)),"-",VLOOKUP(G1142,'AFM-Artikel'!$A$1:$D$4762,4,FALSE))</f>
        <v>12p.MiniCon-St. 30cm</v>
      </c>
      <c r="C1142" s="71"/>
      <c r="D1142" s="54"/>
      <c r="E1142" s="53"/>
      <c r="F1142" s="54">
        <v>2</v>
      </c>
      <c r="G1142" s="113">
        <v>5706</v>
      </c>
      <c r="H1142" s="54">
        <v>4</v>
      </c>
      <c r="I1142" s="104">
        <f>IF($G1142="","",VLOOKUP($G1142,'AFM-Artikel'!$A$1:$D$4762,3))</f>
        <v>102.61</v>
      </c>
      <c r="J1142" s="106" t="s">
        <v>1675</v>
      </c>
    </row>
    <row r="1143" spans="1:10" x14ac:dyDescent="0.2">
      <c r="A1143" s="70"/>
      <c r="B1143" s="54" t="str">
        <f>IF(ISNA(VLOOKUP(G1143,'AFM-Artikel'!$A$1:$D$4762,4,FALSE)),"-",VLOOKUP(G1143,'AFM-Artikel'!$A$1:$D$4762,4,FALSE))</f>
        <v>RJ45-Ku.+2xAderendh. 30cm</v>
      </c>
      <c r="C1143" s="71"/>
      <c r="D1143" s="54"/>
      <c r="E1143" s="53"/>
      <c r="F1143" s="54">
        <v>3</v>
      </c>
      <c r="G1143" s="113">
        <v>5695</v>
      </c>
      <c r="H1143" s="54">
        <v>4</v>
      </c>
      <c r="I1143" s="104">
        <f>IF($G1143="","",VLOOKUP($G1143,'AFM-Artikel'!$A$1:$D$4762,3))</f>
        <v>80.62</v>
      </c>
      <c r="J1143" s="106" t="s">
        <v>1675</v>
      </c>
    </row>
    <row r="1144" spans="1:10" x14ac:dyDescent="0.2">
      <c r="A1144" s="70"/>
      <c r="B1144" s="54" t="str">
        <f>IF(ISNA(VLOOKUP(G1144,'AFM-Artikel'!$A$1:$D$4762,4,FALSE)),"-",VLOOKUP(G1144,'AFM-Artikel'!$A$1:$D$4762,4,FALSE))</f>
        <v>RJ45-St. 30cm</v>
      </c>
      <c r="C1144" s="71"/>
      <c r="D1144" s="54"/>
      <c r="E1144" s="53"/>
      <c r="F1144" s="54">
        <v>4</v>
      </c>
      <c r="G1144" s="113">
        <v>5802</v>
      </c>
      <c r="H1144" s="54">
        <v>4</v>
      </c>
      <c r="I1144" s="104">
        <f>IF($G1144="","",VLOOKUP($G1144,'AFM-Artikel'!$A$1:$D$4762,3))</f>
        <v>81.95</v>
      </c>
      <c r="J1144" s="106" t="s">
        <v>1675</v>
      </c>
    </row>
    <row r="1145" spans="1:10" x14ac:dyDescent="0.2">
      <c r="A1145" s="70"/>
      <c r="B1145" s="54" t="str">
        <f>IF(ISNA(VLOOKUP(G1145,'AFM-Artikel'!$A$1:$D$4762,4,FALSE)),"-",VLOOKUP(G1145,'AFM-Artikel'!$A$1:$D$4762,4,FALSE))</f>
        <v>-</v>
      </c>
      <c r="C1145" s="71"/>
      <c r="D1145" s="54"/>
      <c r="E1145" s="53"/>
      <c r="F1145" s="54">
        <v>5</v>
      </c>
      <c r="G1145" s="113">
        <v>1</v>
      </c>
      <c r="H1145" s="54"/>
      <c r="I1145" s="104">
        <f>IF($G1145="","",VLOOKUP($G1145,'AFM-Artikel'!$A$1:$D$4762,3))</f>
        <v>0</v>
      </c>
      <c r="J1145" s="106"/>
    </row>
    <row r="1146" spans="1:10" x14ac:dyDescent="0.2">
      <c r="A1146" s="70"/>
      <c r="B1146" s="54" t="str">
        <f>IF(ISNA(VLOOKUP(G1146,'AFM-Artikel'!$A$1:$D$4762,4,FALSE)),"-",VLOOKUP(G1146,'AFM-Artikel'!$A$1:$D$4762,4,FALSE))</f>
        <v>-</v>
      </c>
      <c r="C1146" s="71"/>
      <c r="D1146" s="54"/>
      <c r="E1146" s="53"/>
      <c r="F1146" s="72">
        <v>6</v>
      </c>
      <c r="G1146" s="113">
        <v>1</v>
      </c>
      <c r="H1146" s="54"/>
      <c r="I1146" s="104">
        <f>IF($G1146="","",VLOOKUP($G1146,'AFM-Artikel'!$A$1:$D$4762,3))</f>
        <v>0</v>
      </c>
      <c r="J1146" s="106"/>
    </row>
    <row r="1147" spans="1:10" x14ac:dyDescent="0.2">
      <c r="A1147" s="70"/>
      <c r="B1147" s="54" t="str">
        <f>IF(ISNA(VLOOKUP(G1147,'AFM-Artikel'!$A$1:$D$4762,4,FALSE)),"-",VLOOKUP(G1147,'AFM-Artikel'!$A$1:$D$4762,4,FALSE))</f>
        <v>-</v>
      </c>
      <c r="C1147" s="71"/>
      <c r="D1147" s="54"/>
      <c r="E1147" s="53"/>
      <c r="F1147" s="54">
        <v>7</v>
      </c>
      <c r="G1147" s="113">
        <v>1</v>
      </c>
      <c r="H1147" s="54"/>
      <c r="I1147" s="104">
        <f>IF($G1147="","",VLOOKUP($G1147,'AFM-Artikel'!$A$1:$D$4762,3))</f>
        <v>0</v>
      </c>
      <c r="J1147" s="106"/>
    </row>
    <row r="1148" spans="1:10" x14ac:dyDescent="0.2">
      <c r="A1148" s="70"/>
      <c r="B1148" s="54" t="str">
        <f>IF(ISNA(VLOOKUP(G1148,'AFM-Artikel'!$A$1:$D$4762,4,FALSE)),"-",VLOOKUP(G1148,'AFM-Artikel'!$A$1:$D$4762,4,FALSE))</f>
        <v>-</v>
      </c>
      <c r="C1148" s="71"/>
      <c r="D1148" s="54"/>
      <c r="E1148" s="53"/>
      <c r="F1148" s="54">
        <v>8</v>
      </c>
      <c r="G1148" s="113">
        <v>1</v>
      </c>
      <c r="H1148" s="54"/>
      <c r="I1148" s="104">
        <f>IF($G1148="","",VLOOKUP($G1148,'AFM-Artikel'!$A$1:$D$4762,3))</f>
        <v>0</v>
      </c>
      <c r="J1148" s="106"/>
    </row>
    <row r="1149" spans="1:10" x14ac:dyDescent="0.2">
      <c r="A1149" s="70"/>
      <c r="B1149" s="54" t="str">
        <f>IF(ISNA(VLOOKUP(G1149,'AFM-Artikel'!$A$1:$D$4762,4,FALSE)),"-",VLOOKUP(G1149,'AFM-Artikel'!$A$1:$D$4762,4,FALSE))</f>
        <v>-</v>
      </c>
      <c r="C1149" s="71"/>
      <c r="D1149" s="54"/>
      <c r="E1149" s="53"/>
      <c r="F1149" s="54">
        <v>9</v>
      </c>
      <c r="G1149" s="113">
        <v>1</v>
      </c>
      <c r="H1149" s="54"/>
      <c r="I1149" s="104">
        <f>IF($G1149="","",VLOOKUP($G1149,'AFM-Artikel'!$A$1:$D$4762,3))</f>
        <v>0</v>
      </c>
      <c r="J1149" s="106"/>
    </row>
    <row r="1150" spans="1:10" x14ac:dyDescent="0.2">
      <c r="A1150" s="75"/>
      <c r="B1150" s="54" t="str">
        <f>IF(ISNA(VLOOKUP(G1150,'AFM-Artikel'!$A$1:$D$4762,4,FALSE)),"-",VLOOKUP(G1150,'AFM-Artikel'!$A$1:$D$4762,4,FALSE))</f>
        <v>-</v>
      </c>
      <c r="C1150" s="76"/>
      <c r="D1150" s="77"/>
      <c r="E1150" s="82"/>
      <c r="F1150" s="77">
        <v>10</v>
      </c>
      <c r="G1150" s="113">
        <v>1</v>
      </c>
      <c r="H1150" s="77"/>
      <c r="I1150" s="117">
        <f>IF($G1150="","",VLOOKUP($G1150,'AFM-Artikel'!$A$1:$D$4762,3))</f>
        <v>0</v>
      </c>
      <c r="J1150" s="118"/>
    </row>
    <row r="1151" spans="1:10" x14ac:dyDescent="0.2">
      <c r="A1151" s="83" t="s">
        <v>1888</v>
      </c>
      <c r="B1151" s="84" t="str">
        <f>IF($G1151="","",VLOOKUP($G1151,'AFM-Artikel'!$A$1:$D$4762,2))</f>
        <v>zusätzliche Kabellänge Cat.5+Strom</v>
      </c>
      <c r="C1151" s="84"/>
      <c r="D1151" s="84"/>
      <c r="E1151" s="85"/>
      <c r="F1151" s="84"/>
      <c r="G1151" s="114">
        <v>5306</v>
      </c>
      <c r="H1151" s="84"/>
      <c r="I1151" s="119">
        <f>IF($G1151="","",VLOOKUP($G1151,'AFM-Artikel'!$A$1:$D$4762,3))</f>
        <v>8.23</v>
      </c>
      <c r="J1151" s="120"/>
    </row>
    <row r="1152" spans="1:10" x14ac:dyDescent="0.2">
      <c r="A1152" s="83" t="s">
        <v>1889</v>
      </c>
      <c r="B1152" s="84" t="str">
        <f>IF($G1152="","",VLOOKUP($G1152,'AFM-Artikel'!$A$1:$D$4762,2))</f>
        <v>Nicht verfügbar!</v>
      </c>
      <c r="C1152" s="84"/>
      <c r="D1152" s="84"/>
      <c r="E1152" s="85"/>
      <c r="F1152" s="84"/>
      <c r="G1152" s="114">
        <v>0</v>
      </c>
      <c r="H1152" s="84"/>
      <c r="I1152" s="119">
        <f>IF($G1152="","",VLOOKUP($G1152,'AFM-Artikel'!$A$1:$D$4762,3))</f>
        <v>0</v>
      </c>
      <c r="J1152" s="120"/>
    </row>
    <row r="1153" spans="1:10" ht="13.5" thickBot="1" x14ac:dyDescent="0.25">
      <c r="A1153" s="141" t="s">
        <v>1890</v>
      </c>
      <c r="B1153" s="78" t="str">
        <f>IF($G1153="","",VLOOKUP($G1153,'AFM-Artikel'!$A$1:$D$4762,2))</f>
        <v>Nicht verfügbar!</v>
      </c>
      <c r="C1153" s="78"/>
      <c r="D1153" s="78"/>
      <c r="E1153" s="86"/>
      <c r="F1153" s="78"/>
      <c r="G1153" s="115">
        <v>0</v>
      </c>
      <c r="H1153" s="78"/>
      <c r="I1153" s="105">
        <f>IF($G1153="","",VLOOKUP($G1153,'AFM-Artikel'!$A$1:$D$4762,3))</f>
        <v>0</v>
      </c>
      <c r="J1153" s="107"/>
    </row>
    <row r="1159" spans="1:10" ht="13.5" thickBot="1" x14ac:dyDescent="0.25">
      <c r="B1159" t="s">
        <v>265</v>
      </c>
    </row>
    <row r="1160" spans="1:10" ht="15" x14ac:dyDescent="0.2">
      <c r="A1160" s="62" t="s">
        <v>7</v>
      </c>
      <c r="B1160" s="63" t="s">
        <v>262</v>
      </c>
      <c r="C1160" s="64" t="s">
        <v>1658</v>
      </c>
      <c r="D1160" s="64" t="s">
        <v>1893</v>
      </c>
      <c r="E1160" s="80"/>
      <c r="F1160" s="66">
        <f>IF(Konfigurator!B$82=B1161,1,IF(Konfigurator!B$82=B1162,2,IF(Konfigurator!B$82=B1163,3,IF(Konfigurator!B$82=B1164,4,IF(Konfigurator!B$82=B1165,5,IF(Konfigurator!B$82=B1166,6,IF(Konfigurator!B$82=B1167,7,IF(Konfigurator!B$82=B1168,8,))))))))+IF(Konfigurator!B$82=B1169,9)+IF(Konfigurator!B$82=B1170,10)+IF(Konfigurator!B$82=E1160,0)</f>
        <v>0</v>
      </c>
      <c r="G1160" s="112" t="s">
        <v>1469</v>
      </c>
      <c r="H1160" s="81" t="s">
        <v>1461</v>
      </c>
      <c r="I1160" s="81" t="s">
        <v>498</v>
      </c>
      <c r="J1160" s="68" t="s">
        <v>1673</v>
      </c>
    </row>
    <row r="1161" spans="1:10" x14ac:dyDescent="0.2">
      <c r="A1161" s="70"/>
      <c r="B1161" s="54" t="str">
        <f>IF(ISNA(VLOOKUP(G1161,'AFM-Artikel'!$A$1:$D$4762,4,FALSE)),"-",VLOOKUP(G1161,'AFM-Artikel'!$A$1:$D$4762,4,FALSE))</f>
        <v>lötbar</v>
      </c>
      <c r="C1161" s="54"/>
      <c r="D1161" s="54"/>
      <c r="E1161" s="53"/>
      <c r="F1161" s="54">
        <v>1</v>
      </c>
      <c r="G1161" s="113">
        <v>5744</v>
      </c>
      <c r="H1161" s="54">
        <v>4</v>
      </c>
      <c r="I1161" s="104">
        <f>IF($G1161="","",VLOOKUP($G1161,'AFM-Artikel'!$A$1:$D$4762,3))</f>
        <v>22.64</v>
      </c>
      <c r="J1161" s="106" t="s">
        <v>1674</v>
      </c>
    </row>
    <row r="1162" spans="1:10" x14ac:dyDescent="0.2">
      <c r="A1162" s="70"/>
      <c r="B1162" s="54" t="str">
        <f>IF(ISNA(VLOOKUP(G1162,'AFM-Artikel'!$A$1:$D$4762,4,FALSE)),"-",VLOOKUP(G1162,'AFM-Artikel'!$A$1:$D$4762,4,FALSE))</f>
        <v>offen 30cm</v>
      </c>
      <c r="C1162" s="71"/>
      <c r="D1162" s="54"/>
      <c r="E1162" s="53"/>
      <c r="F1162" s="54">
        <v>2</v>
      </c>
      <c r="G1162" s="113">
        <v>5746</v>
      </c>
      <c r="H1162" s="54">
        <v>4</v>
      </c>
      <c r="I1162" s="104">
        <f>IF($G1162="","",VLOOKUP($G1162,'AFM-Artikel'!$A$1:$D$4762,3))</f>
        <v>27.73</v>
      </c>
      <c r="J1162" s="106" t="s">
        <v>1675</v>
      </c>
    </row>
    <row r="1163" spans="1:10" x14ac:dyDescent="0.2">
      <c r="A1163" s="70"/>
      <c r="B1163" s="54" t="str">
        <f>IF(ISNA(VLOOKUP(G1163,'AFM-Artikel'!$A$1:$D$4762,4,FALSE)),"-",VLOOKUP(G1163,'AFM-Artikel'!$A$1:$D$4762,4,FALSE))</f>
        <v>-</v>
      </c>
      <c r="C1163" s="71"/>
      <c r="D1163" s="54"/>
      <c r="E1163" s="53"/>
      <c r="F1163" s="54">
        <v>3</v>
      </c>
      <c r="G1163" s="113">
        <v>1</v>
      </c>
      <c r="H1163" s="54"/>
      <c r="I1163" s="104">
        <f>IF($G1163="","",VLOOKUP($G1163,'AFM-Artikel'!$A$1:$D$4762,3))</f>
        <v>0</v>
      </c>
      <c r="J1163" s="106"/>
    </row>
    <row r="1164" spans="1:10" x14ac:dyDescent="0.2">
      <c r="A1164" s="70"/>
      <c r="B1164" s="54" t="str">
        <f>IF(ISNA(VLOOKUP(G1164,'AFM-Artikel'!$A$1:$D$4762,4,FALSE)),"-",VLOOKUP(G1164,'AFM-Artikel'!$A$1:$D$4762,4,FALSE))</f>
        <v>-</v>
      </c>
      <c r="C1164" s="71"/>
      <c r="D1164" s="54"/>
      <c r="E1164" s="53"/>
      <c r="F1164" s="54">
        <v>4</v>
      </c>
      <c r="G1164" s="113">
        <v>1</v>
      </c>
      <c r="H1164" s="54"/>
      <c r="I1164" s="104">
        <f>IF($G1164="","",VLOOKUP($G1164,'AFM-Artikel'!$A$1:$D$4762,3))</f>
        <v>0</v>
      </c>
      <c r="J1164" s="106"/>
    </row>
    <row r="1165" spans="1:10" x14ac:dyDescent="0.2">
      <c r="A1165" s="70"/>
      <c r="B1165" s="54" t="str">
        <f>IF(ISNA(VLOOKUP(G1165,'AFM-Artikel'!$A$1:$D$4762,4,FALSE)),"-",VLOOKUP(G1165,'AFM-Artikel'!$A$1:$D$4762,4,FALSE))</f>
        <v>-</v>
      </c>
      <c r="C1165" s="71"/>
      <c r="D1165" s="54"/>
      <c r="E1165" s="53"/>
      <c r="F1165" s="54">
        <v>5</v>
      </c>
      <c r="G1165" s="113">
        <v>1</v>
      </c>
      <c r="H1165" s="54"/>
      <c r="I1165" s="104">
        <f>IF($G1165="","",VLOOKUP($G1165,'AFM-Artikel'!$A$1:$D$4762,3))</f>
        <v>0</v>
      </c>
      <c r="J1165" s="106"/>
    </row>
    <row r="1166" spans="1:10" x14ac:dyDescent="0.2">
      <c r="A1166" s="70"/>
      <c r="B1166" s="54" t="str">
        <f>IF(ISNA(VLOOKUP(G1166,'AFM-Artikel'!$A$1:$D$4762,4,FALSE)),"-",VLOOKUP(G1166,'AFM-Artikel'!$A$1:$D$4762,4,FALSE))</f>
        <v>-</v>
      </c>
      <c r="C1166" s="71"/>
      <c r="D1166" s="54"/>
      <c r="E1166" s="53"/>
      <c r="F1166" s="72">
        <v>6</v>
      </c>
      <c r="G1166" s="113">
        <v>1</v>
      </c>
      <c r="H1166" s="54"/>
      <c r="I1166" s="104">
        <f>IF($G1166="","",VLOOKUP($G1166,'AFM-Artikel'!$A$1:$D$4762,3))</f>
        <v>0</v>
      </c>
      <c r="J1166" s="106"/>
    </row>
    <row r="1167" spans="1:10" x14ac:dyDescent="0.2">
      <c r="A1167" s="70"/>
      <c r="B1167" s="54" t="str">
        <f>IF(ISNA(VLOOKUP(G1167,'AFM-Artikel'!$A$1:$D$4762,4,FALSE)),"-",VLOOKUP(G1167,'AFM-Artikel'!$A$1:$D$4762,4,FALSE))</f>
        <v>-</v>
      </c>
      <c r="C1167" s="71"/>
      <c r="D1167" s="54"/>
      <c r="E1167" s="53"/>
      <c r="F1167" s="54">
        <v>7</v>
      </c>
      <c r="G1167" s="113">
        <v>1</v>
      </c>
      <c r="H1167" s="54"/>
      <c r="I1167" s="104">
        <f>IF($G1167="","",VLOOKUP($G1167,'AFM-Artikel'!$A$1:$D$4762,3))</f>
        <v>0</v>
      </c>
      <c r="J1167" s="106"/>
    </row>
    <row r="1168" spans="1:10" x14ac:dyDescent="0.2">
      <c r="A1168" s="70"/>
      <c r="B1168" s="54" t="str">
        <f>IF(ISNA(VLOOKUP(G1168,'AFM-Artikel'!$A$1:$D$4762,4,FALSE)),"-",VLOOKUP(G1168,'AFM-Artikel'!$A$1:$D$4762,4,FALSE))</f>
        <v>-</v>
      </c>
      <c r="C1168" s="71"/>
      <c r="D1168" s="54"/>
      <c r="E1168" s="53"/>
      <c r="F1168" s="54">
        <v>8</v>
      </c>
      <c r="G1168" s="113">
        <v>1</v>
      </c>
      <c r="H1168" s="54"/>
      <c r="I1168" s="104">
        <f>IF($G1168="","",VLOOKUP($G1168,'AFM-Artikel'!$A$1:$D$4762,3))</f>
        <v>0</v>
      </c>
      <c r="J1168" s="106"/>
    </row>
    <row r="1169" spans="1:10" x14ac:dyDescent="0.2">
      <c r="A1169" s="70"/>
      <c r="B1169" s="54" t="str">
        <f>IF(ISNA(VLOOKUP(G1169,'AFM-Artikel'!$A$1:$D$4762,4,FALSE)),"-",VLOOKUP(G1169,'AFM-Artikel'!$A$1:$D$4762,4,FALSE))</f>
        <v>-</v>
      </c>
      <c r="C1169" s="71"/>
      <c r="D1169" s="54"/>
      <c r="E1169" s="53"/>
      <c r="F1169" s="54">
        <v>9</v>
      </c>
      <c r="G1169" s="113">
        <v>1</v>
      </c>
      <c r="H1169" s="54"/>
      <c r="I1169" s="104">
        <f>IF($G1169="","",VLOOKUP($G1169,'AFM-Artikel'!$A$1:$D$4762,3))</f>
        <v>0</v>
      </c>
      <c r="J1169" s="106"/>
    </row>
    <row r="1170" spans="1:10" x14ac:dyDescent="0.2">
      <c r="A1170" s="75"/>
      <c r="B1170" s="54" t="str">
        <f>IF(ISNA(VLOOKUP(G1170,'AFM-Artikel'!$A$1:$D$4762,4,FALSE)),"-",VLOOKUP(G1170,'AFM-Artikel'!$A$1:$D$4762,4,FALSE))</f>
        <v>-</v>
      </c>
      <c r="C1170" s="76"/>
      <c r="D1170" s="77"/>
      <c r="E1170" s="82"/>
      <c r="F1170" s="77">
        <v>10</v>
      </c>
      <c r="G1170" s="113">
        <v>1</v>
      </c>
      <c r="H1170" s="77"/>
      <c r="I1170" s="117">
        <f>IF($G1170="","",VLOOKUP($G1170,'AFM-Artikel'!$A$1:$D$4762,3))</f>
        <v>0</v>
      </c>
      <c r="J1170" s="118"/>
    </row>
    <row r="1171" spans="1:10" x14ac:dyDescent="0.2">
      <c r="A1171" s="83" t="s">
        <v>1888</v>
      </c>
      <c r="B1171" s="84" t="str">
        <f>IF($G1171="","",VLOOKUP($G1171,'AFM-Artikel'!$A$1:$D$4762,2))</f>
        <v>zusätzliche Kabellänge 4pol-Steuerleitung</v>
      </c>
      <c r="C1171" s="84"/>
      <c r="D1171" s="84"/>
      <c r="E1171" s="85"/>
      <c r="F1171" s="84"/>
      <c r="G1171" s="114">
        <v>5315</v>
      </c>
      <c r="H1171" s="84"/>
      <c r="I1171" s="119">
        <f>IF($G1171="","",VLOOKUP($G1171,'AFM-Artikel'!$A$1:$D$4762,3))</f>
        <v>1.1499999999999999</v>
      </c>
      <c r="J1171" s="120"/>
    </row>
    <row r="1172" spans="1:10" x14ac:dyDescent="0.2">
      <c r="A1172" s="83" t="s">
        <v>1889</v>
      </c>
      <c r="B1172" s="84" t="str">
        <f>IF($G1172="","",VLOOKUP($G1172,'AFM-Artikel'!$A$1:$D$4762,2))</f>
        <v>Nicht verfügbar!</v>
      </c>
      <c r="C1172" s="84"/>
      <c r="D1172" s="84"/>
      <c r="E1172" s="85"/>
      <c r="F1172" s="84"/>
      <c r="G1172" s="114">
        <v>0</v>
      </c>
      <c r="H1172" s="84"/>
      <c r="I1172" s="119">
        <f>IF($G1172="","",VLOOKUP($G1172,'AFM-Artikel'!$A$1:$D$4762,3))</f>
        <v>0</v>
      </c>
      <c r="J1172" s="120"/>
    </row>
    <row r="1173" spans="1:10" ht="13.5" thickBot="1" x14ac:dyDescent="0.25">
      <c r="A1173" s="83" t="s">
        <v>1890</v>
      </c>
      <c r="B1173" s="78" t="str">
        <f>IF($G1173="","",VLOOKUP($G1173,'AFM-Artikel'!$A$1:$D$4762,2))</f>
        <v>Nicht verfügbar!</v>
      </c>
      <c r="C1173" s="78"/>
      <c r="D1173" s="78"/>
      <c r="E1173" s="86"/>
      <c r="F1173" s="78"/>
      <c r="G1173" s="115">
        <v>0</v>
      </c>
      <c r="H1173" s="78"/>
      <c r="I1173" s="105">
        <f>IF($G1173="","",VLOOKUP($G1173,'AFM-Artikel'!$A$1:$D$4762,3))</f>
        <v>0</v>
      </c>
      <c r="J1173" s="107"/>
    </row>
    <row r="1179" spans="1:10" ht="13.5" thickBot="1" x14ac:dyDescent="0.25">
      <c r="B1179" t="s">
        <v>266</v>
      </c>
    </row>
    <row r="1180" spans="1:10" ht="15" x14ac:dyDescent="0.2">
      <c r="A1180" s="62" t="s">
        <v>8</v>
      </c>
      <c r="B1180" s="63" t="s">
        <v>262</v>
      </c>
      <c r="C1180" s="64" t="s">
        <v>1658</v>
      </c>
      <c r="D1180" s="64" t="s">
        <v>1893</v>
      </c>
      <c r="E1180" s="80"/>
      <c r="F1180" s="66">
        <f>IF(Konfigurator!D$82=B1181,1,IF(Konfigurator!D$82=B1182,2,IF(Konfigurator!D$82=B1183,3,IF(Konfigurator!D$82=B1184,4,IF(Konfigurator!D$82=B1185,5,IF(Konfigurator!D$82=B1186,6,IF(Konfigurator!D$82=B1187,7,IF(Konfigurator!D$82=B1188,8,))))))))+IF(Konfigurator!D$82=B1189,9)+IF(Konfigurator!D$82=B1190,10)+IF(Konfigurator!D$82=E1180,0)</f>
        <v>0</v>
      </c>
      <c r="G1180" s="112" t="s">
        <v>1469</v>
      </c>
      <c r="H1180" s="81" t="s">
        <v>1461</v>
      </c>
      <c r="I1180" s="81" t="s">
        <v>498</v>
      </c>
      <c r="J1180" s="68" t="s">
        <v>1673</v>
      </c>
    </row>
    <row r="1181" spans="1:10" x14ac:dyDescent="0.2">
      <c r="A1181" s="70"/>
      <c r="B1181" s="54" t="str">
        <f>IF(ISNA(VLOOKUP(G1181,'AFM-Artikel'!$A$1:$D$4762,4,FALSE)),"-",VLOOKUP(G1181,'AFM-Artikel'!$A$1:$D$4762,4,FALSE))</f>
        <v>lötbar</v>
      </c>
      <c r="C1181" s="54"/>
      <c r="D1181" s="54"/>
      <c r="E1181" s="53"/>
      <c r="F1181" s="54">
        <v>1</v>
      </c>
      <c r="G1181" s="113">
        <v>5745</v>
      </c>
      <c r="H1181" s="54">
        <v>4</v>
      </c>
      <c r="I1181" s="104">
        <f>IF($G1181="","",VLOOKUP($G1181,'AFM-Artikel'!$A$1:$D$4762,3))</f>
        <v>22.64</v>
      </c>
      <c r="J1181" s="106" t="s">
        <v>1674</v>
      </c>
    </row>
    <row r="1182" spans="1:10" x14ac:dyDescent="0.2">
      <c r="A1182" s="70"/>
      <c r="B1182" s="54" t="str">
        <f>IF(ISNA(VLOOKUP(G1182,'AFM-Artikel'!$A$1:$D$4762,4,FALSE)),"-",VLOOKUP(G1182,'AFM-Artikel'!$A$1:$D$4762,4,FALSE))</f>
        <v>offen 30cm</v>
      </c>
      <c r="C1182" s="71"/>
      <c r="D1182" s="54"/>
      <c r="E1182" s="53"/>
      <c r="F1182" s="54">
        <v>2</v>
      </c>
      <c r="G1182" s="113">
        <v>5747</v>
      </c>
      <c r="H1182" s="54">
        <v>4</v>
      </c>
      <c r="I1182" s="104">
        <f>IF($G1182="","",VLOOKUP($G1182,'AFM-Artikel'!$A$1:$D$4762,3))</f>
        <v>27.73</v>
      </c>
      <c r="J1182" s="106" t="s">
        <v>1675</v>
      </c>
    </row>
    <row r="1183" spans="1:10" x14ac:dyDescent="0.2">
      <c r="A1183" s="70"/>
      <c r="B1183" s="54" t="str">
        <f>IF(ISNA(VLOOKUP(G1183,'AFM-Artikel'!$A$1:$D$4762,4,FALSE)),"-",VLOOKUP(G1183,'AFM-Artikel'!$A$1:$D$4762,4,FALSE))</f>
        <v>-</v>
      </c>
      <c r="C1183" s="71"/>
      <c r="D1183" s="54"/>
      <c r="E1183" s="53"/>
      <c r="F1183" s="54">
        <v>3</v>
      </c>
      <c r="G1183" s="113">
        <v>1</v>
      </c>
      <c r="H1183" s="54"/>
      <c r="I1183" s="104">
        <f>IF($G1183="","",VLOOKUP($G1183,'AFM-Artikel'!$A$1:$D$4762,3))</f>
        <v>0</v>
      </c>
      <c r="J1183" s="106"/>
    </row>
    <row r="1184" spans="1:10" x14ac:dyDescent="0.2">
      <c r="A1184" s="70"/>
      <c r="B1184" s="54" t="str">
        <f>IF(ISNA(VLOOKUP(G1184,'AFM-Artikel'!$A$1:$D$4762,4,FALSE)),"-",VLOOKUP(G1184,'AFM-Artikel'!$A$1:$D$4762,4,FALSE))</f>
        <v>-</v>
      </c>
      <c r="C1184" s="71"/>
      <c r="D1184" s="54"/>
      <c r="E1184" s="53"/>
      <c r="F1184" s="54">
        <v>4</v>
      </c>
      <c r="G1184" s="113">
        <v>1</v>
      </c>
      <c r="H1184" s="54"/>
      <c r="I1184" s="104">
        <f>IF($G1184="","",VLOOKUP($G1184,'AFM-Artikel'!$A$1:$D$4762,3))</f>
        <v>0</v>
      </c>
      <c r="J1184" s="106"/>
    </row>
    <row r="1185" spans="1:10" x14ac:dyDescent="0.2">
      <c r="A1185" s="70"/>
      <c r="B1185" s="54" t="str">
        <f>IF(ISNA(VLOOKUP(G1185,'AFM-Artikel'!$A$1:$D$4762,4,FALSE)),"-",VLOOKUP(G1185,'AFM-Artikel'!$A$1:$D$4762,4,FALSE))</f>
        <v>-</v>
      </c>
      <c r="C1185" s="71"/>
      <c r="D1185" s="54"/>
      <c r="E1185" s="53"/>
      <c r="F1185" s="54">
        <v>5</v>
      </c>
      <c r="G1185" s="113">
        <v>1</v>
      </c>
      <c r="H1185" s="54"/>
      <c r="I1185" s="104">
        <f>IF($G1185="","",VLOOKUP($G1185,'AFM-Artikel'!$A$1:$D$4762,3))</f>
        <v>0</v>
      </c>
      <c r="J1185" s="106"/>
    </row>
    <row r="1186" spans="1:10" x14ac:dyDescent="0.2">
      <c r="A1186" s="70"/>
      <c r="B1186" s="54" t="str">
        <f>IF(ISNA(VLOOKUP(G1186,'AFM-Artikel'!$A$1:$D$4762,4,FALSE)),"-",VLOOKUP(G1186,'AFM-Artikel'!$A$1:$D$4762,4,FALSE))</f>
        <v>-</v>
      </c>
      <c r="C1186" s="71"/>
      <c r="D1186" s="54"/>
      <c r="E1186" s="53"/>
      <c r="F1186" s="72">
        <v>6</v>
      </c>
      <c r="G1186" s="113">
        <v>1</v>
      </c>
      <c r="H1186" s="54"/>
      <c r="I1186" s="104">
        <f>IF($G1186="","",VLOOKUP($G1186,'AFM-Artikel'!$A$1:$D$4762,3))</f>
        <v>0</v>
      </c>
      <c r="J1186" s="106"/>
    </row>
    <row r="1187" spans="1:10" x14ac:dyDescent="0.2">
      <c r="A1187" s="70"/>
      <c r="B1187" s="54" t="str">
        <f>IF(ISNA(VLOOKUP(G1187,'AFM-Artikel'!$A$1:$D$4762,4,FALSE)),"-",VLOOKUP(G1187,'AFM-Artikel'!$A$1:$D$4762,4,FALSE))</f>
        <v>-</v>
      </c>
      <c r="C1187" s="71"/>
      <c r="D1187" s="54"/>
      <c r="E1187" s="53"/>
      <c r="F1187" s="54">
        <v>7</v>
      </c>
      <c r="G1187" s="113">
        <v>1</v>
      </c>
      <c r="H1187" s="54"/>
      <c r="I1187" s="104">
        <f>IF($G1187="","",VLOOKUP($G1187,'AFM-Artikel'!$A$1:$D$4762,3))</f>
        <v>0</v>
      </c>
      <c r="J1187" s="106"/>
    </row>
    <row r="1188" spans="1:10" x14ac:dyDescent="0.2">
      <c r="A1188" s="70"/>
      <c r="B1188" s="54" t="str">
        <f>IF(ISNA(VLOOKUP(G1188,'AFM-Artikel'!$A$1:$D$4762,4,FALSE)),"-",VLOOKUP(G1188,'AFM-Artikel'!$A$1:$D$4762,4,FALSE))</f>
        <v>-</v>
      </c>
      <c r="C1188" s="71"/>
      <c r="D1188" s="54"/>
      <c r="E1188" s="53"/>
      <c r="F1188" s="54">
        <v>8</v>
      </c>
      <c r="G1188" s="113">
        <v>1</v>
      </c>
      <c r="H1188" s="54"/>
      <c r="I1188" s="104">
        <f>IF($G1188="","",VLOOKUP($G1188,'AFM-Artikel'!$A$1:$D$4762,3))</f>
        <v>0</v>
      </c>
      <c r="J1188" s="106"/>
    </row>
    <row r="1189" spans="1:10" x14ac:dyDescent="0.2">
      <c r="A1189" s="70"/>
      <c r="B1189" s="54" t="str">
        <f>IF(ISNA(VLOOKUP(G1189,'AFM-Artikel'!$A$1:$D$4762,4,FALSE)),"-",VLOOKUP(G1189,'AFM-Artikel'!$A$1:$D$4762,4,FALSE))</f>
        <v>-</v>
      </c>
      <c r="C1189" s="71"/>
      <c r="D1189" s="54"/>
      <c r="E1189" s="53"/>
      <c r="F1189" s="54">
        <v>9</v>
      </c>
      <c r="G1189" s="113">
        <v>1</v>
      </c>
      <c r="H1189" s="54"/>
      <c r="I1189" s="104">
        <f>IF($G1189="","",VLOOKUP($G1189,'AFM-Artikel'!$A$1:$D$4762,3))</f>
        <v>0</v>
      </c>
      <c r="J1189" s="106"/>
    </row>
    <row r="1190" spans="1:10" x14ac:dyDescent="0.2">
      <c r="A1190" s="75"/>
      <c r="B1190" s="54" t="str">
        <f>IF(ISNA(VLOOKUP(G1190,'AFM-Artikel'!$A$1:$D$4762,4,FALSE)),"-",VLOOKUP(G1190,'AFM-Artikel'!$A$1:$D$4762,4,FALSE))</f>
        <v>-</v>
      </c>
      <c r="C1190" s="76"/>
      <c r="D1190" s="77"/>
      <c r="E1190" s="82"/>
      <c r="F1190" s="77">
        <v>10</v>
      </c>
      <c r="G1190" s="113">
        <v>1</v>
      </c>
      <c r="H1190" s="77"/>
      <c r="I1190" s="117">
        <f>IF($G1190="","",VLOOKUP($G1190,'AFM-Artikel'!$A$1:$D$4762,3))</f>
        <v>0</v>
      </c>
      <c r="J1190" s="118"/>
    </row>
    <row r="1191" spans="1:10" x14ac:dyDescent="0.2">
      <c r="A1191" s="83" t="s">
        <v>1888</v>
      </c>
      <c r="B1191" s="84" t="str">
        <f>IF($G1191="","",VLOOKUP($G1191,'AFM-Artikel'!$A$1:$D$4762,2))</f>
        <v>zusätzliche Kabellänge 4pol-Steuerleitung</v>
      </c>
      <c r="C1191" s="84"/>
      <c r="D1191" s="84"/>
      <c r="E1191" s="85"/>
      <c r="F1191" s="84"/>
      <c r="G1191" s="114">
        <v>5315</v>
      </c>
      <c r="H1191" s="84"/>
      <c r="I1191" s="119">
        <f>IF($G1191="","",VLOOKUP($G1191,'AFM-Artikel'!$A$1:$D$4762,3))</f>
        <v>1.1499999999999999</v>
      </c>
      <c r="J1191" s="120"/>
    </row>
    <row r="1192" spans="1:10" x14ac:dyDescent="0.2">
      <c r="A1192" s="83" t="s">
        <v>1889</v>
      </c>
      <c r="B1192" s="84" t="str">
        <f>IF($G1192="","",VLOOKUP($G1192,'AFM-Artikel'!$A$1:$D$4762,2))</f>
        <v>Nicht verfügbar!</v>
      </c>
      <c r="C1192" s="84"/>
      <c r="D1192" s="84"/>
      <c r="E1192" s="85"/>
      <c r="F1192" s="84"/>
      <c r="G1192" s="114">
        <v>0</v>
      </c>
      <c r="H1192" s="84"/>
      <c r="I1192" s="119">
        <f>IF($G1192="","",VLOOKUP($G1192,'AFM-Artikel'!$A$1:$D$4762,3))</f>
        <v>0</v>
      </c>
      <c r="J1192" s="120"/>
    </row>
    <row r="1193" spans="1:10" ht="13.5" thickBot="1" x14ac:dyDescent="0.25">
      <c r="A1193" s="83" t="s">
        <v>1890</v>
      </c>
      <c r="B1193" s="78" t="str">
        <f>IF($G1193="","",VLOOKUP($G1193,'AFM-Artikel'!$A$1:$D$4762,2))</f>
        <v>Nicht verfügbar!</v>
      </c>
      <c r="C1193" s="78"/>
      <c r="D1193" s="78"/>
      <c r="E1193" s="86"/>
      <c r="F1193" s="78"/>
      <c r="G1193" s="115">
        <v>0</v>
      </c>
      <c r="H1193" s="78"/>
      <c r="I1193" s="105">
        <f>IF($G1193="","",VLOOKUP($G1193,'AFM-Artikel'!$A$1:$D$4762,3))</f>
        <v>0</v>
      </c>
      <c r="J1193" s="107"/>
    </row>
    <row r="1199" spans="1:10" ht="13.5" thickBot="1" x14ac:dyDescent="0.25">
      <c r="B1199" t="s">
        <v>157</v>
      </c>
    </row>
    <row r="1200" spans="1:10" ht="15" x14ac:dyDescent="0.2">
      <c r="A1200" s="62" t="s">
        <v>9</v>
      </c>
      <c r="B1200" s="63" t="s">
        <v>262</v>
      </c>
      <c r="C1200" s="64" t="s">
        <v>1658</v>
      </c>
      <c r="D1200" s="64" t="s">
        <v>1893</v>
      </c>
      <c r="E1200" s="80"/>
      <c r="F1200" s="66">
        <f>IF(Konfigurator!F$82=B1201,1,IF(Konfigurator!F$82=B1202,2,IF(Konfigurator!F$82=B1203,3,IF(Konfigurator!F$82=B1204,4,IF(Konfigurator!F$82=B1205,5,IF(Konfigurator!F$82=B1206,6,IF(Konfigurator!F$82=B1207,7,IF(Konfigurator!F$82=B1208,8,))))))))+IF(Konfigurator!F$82=B1209,9)+IF(Konfigurator!F$82=B1210,10)+IF(Konfigurator!F$82=E1200,0)</f>
        <v>0</v>
      </c>
      <c r="G1200" s="112" t="s">
        <v>1469</v>
      </c>
      <c r="H1200" s="81" t="s">
        <v>1461</v>
      </c>
      <c r="I1200" s="81" t="s">
        <v>498</v>
      </c>
      <c r="J1200" s="68" t="s">
        <v>1673</v>
      </c>
    </row>
    <row r="1201" spans="1:10" x14ac:dyDescent="0.2">
      <c r="A1201" s="70"/>
      <c r="B1201" s="54" t="str">
        <f>IF(ISNA(VLOOKUP(G1201,'AFM-Artikel'!$A$1:$D$4762,4,FALSE)),"-",VLOOKUP(G1201,'AFM-Artikel'!$A$1:$D$4762,4,FALSE))</f>
        <v>lötbar</v>
      </c>
      <c r="C1201" s="54"/>
      <c r="D1201" s="54"/>
      <c r="E1201" s="53"/>
      <c r="F1201" s="54">
        <v>1</v>
      </c>
      <c r="G1201" s="113">
        <v>5748</v>
      </c>
      <c r="H1201" s="54">
        <v>4</v>
      </c>
      <c r="I1201" s="104">
        <f>IF($G1201="","",VLOOKUP($G1201,'AFM-Artikel'!$A$1:$D$4762,3))</f>
        <v>22.64</v>
      </c>
      <c r="J1201" s="106" t="s">
        <v>1674</v>
      </c>
    </row>
    <row r="1202" spans="1:10" x14ac:dyDescent="0.2">
      <c r="A1202" s="70"/>
      <c r="B1202" s="54" t="str">
        <f>IF(ISNA(VLOOKUP(G1202,'AFM-Artikel'!$A$1:$D$4762,4,FALSE)),"-",VLOOKUP(G1202,'AFM-Artikel'!$A$1:$D$4762,4,FALSE))</f>
        <v>offen 30cm</v>
      </c>
      <c r="C1202" s="71"/>
      <c r="D1202" s="54"/>
      <c r="E1202" s="53"/>
      <c r="F1202" s="54">
        <v>2</v>
      </c>
      <c r="G1202" s="113">
        <v>5750</v>
      </c>
      <c r="H1202" s="54">
        <v>4</v>
      </c>
      <c r="I1202" s="104">
        <f>IF($G1202="","",VLOOKUP($G1202,'AFM-Artikel'!$A$1:$D$4762,3))</f>
        <v>27.73</v>
      </c>
      <c r="J1202" s="106" t="s">
        <v>1675</v>
      </c>
    </row>
    <row r="1203" spans="1:10" x14ac:dyDescent="0.2">
      <c r="A1203" s="70"/>
      <c r="B1203" s="54" t="str">
        <f>IF(ISNA(VLOOKUP(G1203,'AFM-Artikel'!$A$1:$D$4762,4,FALSE)),"-",VLOOKUP(G1203,'AFM-Artikel'!$A$1:$D$4762,4,FALSE))</f>
        <v>-</v>
      </c>
      <c r="C1203" s="71"/>
      <c r="D1203" s="54"/>
      <c r="E1203" s="53"/>
      <c r="F1203" s="54">
        <v>3</v>
      </c>
      <c r="G1203" s="113">
        <v>1</v>
      </c>
      <c r="H1203" s="54"/>
      <c r="I1203" s="104">
        <f>IF($G1203="","",VLOOKUP($G1203,'AFM-Artikel'!$A$1:$D$4762,3))</f>
        <v>0</v>
      </c>
      <c r="J1203" s="106"/>
    </row>
    <row r="1204" spans="1:10" x14ac:dyDescent="0.2">
      <c r="A1204" s="70"/>
      <c r="B1204" s="54" t="str">
        <f>IF(ISNA(VLOOKUP(G1204,'AFM-Artikel'!$A$1:$D$4762,4,FALSE)),"-",VLOOKUP(G1204,'AFM-Artikel'!$A$1:$D$4762,4,FALSE))</f>
        <v>-</v>
      </c>
      <c r="C1204" s="71"/>
      <c r="D1204" s="54"/>
      <c r="E1204" s="53"/>
      <c r="F1204" s="54">
        <v>4</v>
      </c>
      <c r="G1204" s="113">
        <v>1</v>
      </c>
      <c r="H1204" s="54"/>
      <c r="I1204" s="104">
        <f>IF($G1204="","",VLOOKUP($G1204,'AFM-Artikel'!$A$1:$D$4762,3))</f>
        <v>0</v>
      </c>
      <c r="J1204" s="106"/>
    </row>
    <row r="1205" spans="1:10" x14ac:dyDescent="0.2">
      <c r="A1205" s="70"/>
      <c r="B1205" s="54" t="str">
        <f>IF(ISNA(VLOOKUP(G1205,'AFM-Artikel'!$A$1:$D$4762,4,FALSE)),"-",VLOOKUP(G1205,'AFM-Artikel'!$A$1:$D$4762,4,FALSE))</f>
        <v>-</v>
      </c>
      <c r="C1205" s="71"/>
      <c r="D1205" s="54"/>
      <c r="E1205" s="53"/>
      <c r="F1205" s="54">
        <v>5</v>
      </c>
      <c r="G1205" s="113">
        <v>1</v>
      </c>
      <c r="H1205" s="54"/>
      <c r="I1205" s="104">
        <f>IF($G1205="","",VLOOKUP($G1205,'AFM-Artikel'!$A$1:$D$4762,3))</f>
        <v>0</v>
      </c>
      <c r="J1205" s="106"/>
    </row>
    <row r="1206" spans="1:10" x14ac:dyDescent="0.2">
      <c r="A1206" s="70"/>
      <c r="B1206" s="54" t="str">
        <f>IF(ISNA(VLOOKUP(G1206,'AFM-Artikel'!$A$1:$D$4762,4,FALSE)),"-",VLOOKUP(G1206,'AFM-Artikel'!$A$1:$D$4762,4,FALSE))</f>
        <v>-</v>
      </c>
      <c r="C1206" s="71"/>
      <c r="D1206" s="54"/>
      <c r="E1206" s="53"/>
      <c r="F1206" s="72">
        <v>6</v>
      </c>
      <c r="G1206" s="113">
        <v>1</v>
      </c>
      <c r="H1206" s="54"/>
      <c r="I1206" s="104">
        <f>IF($G1206="","",VLOOKUP($G1206,'AFM-Artikel'!$A$1:$D$4762,3))</f>
        <v>0</v>
      </c>
      <c r="J1206" s="106"/>
    </row>
    <row r="1207" spans="1:10" x14ac:dyDescent="0.2">
      <c r="A1207" s="70"/>
      <c r="B1207" s="54" t="str">
        <f>IF(ISNA(VLOOKUP(G1207,'AFM-Artikel'!$A$1:$D$4762,4,FALSE)),"-",VLOOKUP(G1207,'AFM-Artikel'!$A$1:$D$4762,4,FALSE))</f>
        <v>-</v>
      </c>
      <c r="C1207" s="71"/>
      <c r="D1207" s="54"/>
      <c r="E1207" s="53"/>
      <c r="F1207" s="54">
        <v>7</v>
      </c>
      <c r="G1207" s="113">
        <v>1</v>
      </c>
      <c r="H1207" s="54"/>
      <c r="I1207" s="104">
        <f>IF($G1207="","",VLOOKUP($G1207,'AFM-Artikel'!$A$1:$D$4762,3))</f>
        <v>0</v>
      </c>
      <c r="J1207" s="106"/>
    </row>
    <row r="1208" spans="1:10" x14ac:dyDescent="0.2">
      <c r="A1208" s="70"/>
      <c r="B1208" s="54" t="str">
        <f>IF(ISNA(VLOOKUP(G1208,'AFM-Artikel'!$A$1:$D$4762,4,FALSE)),"-",VLOOKUP(G1208,'AFM-Artikel'!$A$1:$D$4762,4,FALSE))</f>
        <v>-</v>
      </c>
      <c r="C1208" s="71"/>
      <c r="D1208" s="54"/>
      <c r="E1208" s="53"/>
      <c r="F1208" s="54">
        <v>8</v>
      </c>
      <c r="G1208" s="113">
        <v>1</v>
      </c>
      <c r="H1208" s="54"/>
      <c r="I1208" s="104">
        <f>IF($G1208="","",VLOOKUP($G1208,'AFM-Artikel'!$A$1:$D$4762,3))</f>
        <v>0</v>
      </c>
      <c r="J1208" s="106"/>
    </row>
    <row r="1209" spans="1:10" x14ac:dyDescent="0.2">
      <c r="A1209" s="70"/>
      <c r="B1209" s="54" t="str">
        <f>IF(ISNA(VLOOKUP(G1209,'AFM-Artikel'!$A$1:$D$4762,4,FALSE)),"-",VLOOKUP(G1209,'AFM-Artikel'!$A$1:$D$4762,4,FALSE))</f>
        <v>-</v>
      </c>
      <c r="C1209" s="71"/>
      <c r="D1209" s="54"/>
      <c r="E1209" s="53"/>
      <c r="F1209" s="54">
        <v>9</v>
      </c>
      <c r="G1209" s="113">
        <v>1</v>
      </c>
      <c r="H1209" s="54"/>
      <c r="I1209" s="104">
        <f>IF($G1209="","",VLOOKUP($G1209,'AFM-Artikel'!$A$1:$D$4762,3))</f>
        <v>0</v>
      </c>
      <c r="J1209" s="106"/>
    </row>
    <row r="1210" spans="1:10" x14ac:dyDescent="0.2">
      <c r="A1210" s="75"/>
      <c r="B1210" s="54" t="str">
        <f>IF(ISNA(VLOOKUP(G1210,'AFM-Artikel'!$A$1:$D$4762,4,FALSE)),"-",VLOOKUP(G1210,'AFM-Artikel'!$A$1:$D$4762,4,FALSE))</f>
        <v>-</v>
      </c>
      <c r="C1210" s="76"/>
      <c r="D1210" s="77"/>
      <c r="E1210" s="82"/>
      <c r="F1210" s="77">
        <v>10</v>
      </c>
      <c r="G1210" s="113">
        <v>1</v>
      </c>
      <c r="H1210" s="77"/>
      <c r="I1210" s="117">
        <f>IF($G1210="","",VLOOKUP($G1210,'AFM-Artikel'!$A$1:$D$4762,3))</f>
        <v>0</v>
      </c>
      <c r="J1210" s="118"/>
    </row>
    <row r="1211" spans="1:10" x14ac:dyDescent="0.2">
      <c r="A1211" s="83" t="s">
        <v>1888</v>
      </c>
      <c r="B1211" s="84" t="str">
        <f>IF($G1211="","",VLOOKUP($G1211,'AFM-Artikel'!$A$1:$D$4762,2))</f>
        <v>zusätzliche Kabellänge 4pol-Steuerleitung</v>
      </c>
      <c r="C1211" s="84"/>
      <c r="D1211" s="84"/>
      <c r="E1211" s="85"/>
      <c r="F1211" s="84"/>
      <c r="G1211" s="114">
        <v>5315</v>
      </c>
      <c r="H1211" s="84"/>
      <c r="I1211" s="119">
        <f>IF($G1211="","",VLOOKUP($G1211,'AFM-Artikel'!$A$1:$D$4762,3))</f>
        <v>1.1499999999999999</v>
      </c>
      <c r="J1211" s="120"/>
    </row>
    <row r="1212" spans="1:10" x14ac:dyDescent="0.2">
      <c r="A1212" s="83" t="s">
        <v>1889</v>
      </c>
      <c r="B1212" s="84" t="str">
        <f>IF($G1212="","",VLOOKUP($G1212,'AFM-Artikel'!$A$1:$D$4762,2))</f>
        <v>Nicht verfügbar!</v>
      </c>
      <c r="C1212" s="84"/>
      <c r="D1212" s="84"/>
      <c r="E1212" s="85"/>
      <c r="F1212" s="84"/>
      <c r="G1212" s="114">
        <v>0</v>
      </c>
      <c r="H1212" s="84"/>
      <c r="I1212" s="119">
        <f>IF($G1212="","",VLOOKUP($G1212,'AFM-Artikel'!$A$1:$D$4762,3))</f>
        <v>0</v>
      </c>
      <c r="J1212" s="120"/>
    </row>
    <row r="1213" spans="1:10" ht="13.5" thickBot="1" x14ac:dyDescent="0.25">
      <c r="A1213" s="83" t="s">
        <v>1890</v>
      </c>
      <c r="B1213" s="78" t="str">
        <f>IF($G1213="","",VLOOKUP($G1213,'AFM-Artikel'!$A$1:$D$4762,2))</f>
        <v>Nicht verfügbar!</v>
      </c>
      <c r="C1213" s="78"/>
      <c r="D1213" s="78"/>
      <c r="E1213" s="86"/>
      <c r="F1213" s="78"/>
      <c r="G1213" s="115">
        <v>0</v>
      </c>
      <c r="H1213" s="78"/>
      <c r="I1213" s="105">
        <f>IF($G1213="","",VLOOKUP($G1213,'AFM-Artikel'!$A$1:$D$4762,3))</f>
        <v>0</v>
      </c>
      <c r="J1213" s="107"/>
    </row>
    <row r="1219" spans="1:10" ht="13.5" thickBot="1" x14ac:dyDescent="0.25">
      <c r="B1219" t="s">
        <v>158</v>
      </c>
    </row>
    <row r="1220" spans="1:10" ht="15" x14ac:dyDescent="0.2">
      <c r="A1220" s="62" t="s">
        <v>10</v>
      </c>
      <c r="B1220" s="63" t="s">
        <v>262</v>
      </c>
      <c r="C1220" s="64" t="s">
        <v>1658</v>
      </c>
      <c r="D1220" s="64" t="s">
        <v>1893</v>
      </c>
      <c r="E1220" s="80"/>
      <c r="F1220" s="66">
        <f>IF(Konfigurator!H$82=B1221,1,IF(Konfigurator!H$82=B1222,2,IF(Konfigurator!H$82=B1223,3,IF(Konfigurator!H$82=B1224,4,IF(Konfigurator!H$82=B1225,5,IF(Konfigurator!H$82=B1226,6,IF(Konfigurator!H$82=B1227,7,IF(Konfigurator!H$82=B1228,8,))))))))+IF(Konfigurator!H$82=B1229,9)+IF(Konfigurator!H$82=B1230,10)+IF(Konfigurator!H$82=E1220,0)</f>
        <v>0</v>
      </c>
      <c r="G1220" s="112" t="s">
        <v>1469</v>
      </c>
      <c r="H1220" s="81" t="s">
        <v>1461</v>
      </c>
      <c r="I1220" s="81" t="s">
        <v>498</v>
      </c>
      <c r="J1220" s="68" t="s">
        <v>1673</v>
      </c>
    </row>
    <row r="1221" spans="1:10" x14ac:dyDescent="0.2">
      <c r="A1221" s="70"/>
      <c r="B1221" s="54" t="str">
        <f>IF(ISNA(VLOOKUP(G1221,'AFM-Artikel'!$A$1:$D$4762,4,FALSE)),"-",VLOOKUP(G1221,'AFM-Artikel'!$A$1:$D$4762,4,FALSE))</f>
        <v>lötbar</v>
      </c>
      <c r="C1221" s="54"/>
      <c r="D1221" s="54"/>
      <c r="E1221" s="53"/>
      <c r="F1221" s="54">
        <v>1</v>
      </c>
      <c r="G1221" s="113">
        <v>5749</v>
      </c>
      <c r="H1221" s="54">
        <v>4</v>
      </c>
      <c r="I1221" s="104">
        <f>IF($G1221="","",VLOOKUP($G1221,'AFM-Artikel'!$A$1:$D$4762,3))</f>
        <v>22.64</v>
      </c>
      <c r="J1221" s="106" t="s">
        <v>1674</v>
      </c>
    </row>
    <row r="1222" spans="1:10" x14ac:dyDescent="0.2">
      <c r="A1222" s="70"/>
      <c r="B1222" s="54" t="str">
        <f>IF(ISNA(VLOOKUP(G1222,'AFM-Artikel'!$A$1:$D$4762,4,FALSE)),"-",VLOOKUP(G1222,'AFM-Artikel'!$A$1:$D$4762,4,FALSE))</f>
        <v>offen 30cm</v>
      </c>
      <c r="C1222" s="71"/>
      <c r="D1222" s="54"/>
      <c r="E1222" s="53"/>
      <c r="F1222" s="54">
        <v>2</v>
      </c>
      <c r="G1222" s="113">
        <v>5751</v>
      </c>
      <c r="H1222" s="54">
        <v>4</v>
      </c>
      <c r="I1222" s="104">
        <f>IF($G1222="","",VLOOKUP($G1222,'AFM-Artikel'!$A$1:$D$4762,3))</f>
        <v>27.73</v>
      </c>
      <c r="J1222" s="106" t="s">
        <v>1675</v>
      </c>
    </row>
    <row r="1223" spans="1:10" x14ac:dyDescent="0.2">
      <c r="A1223" s="70"/>
      <c r="B1223" s="54" t="str">
        <f>IF(ISNA(VLOOKUP(G1223,'AFM-Artikel'!$A$1:$D$4762,4,FALSE)),"-",VLOOKUP(G1223,'AFM-Artikel'!$A$1:$D$4762,4,FALSE))</f>
        <v>-</v>
      </c>
      <c r="C1223" s="71"/>
      <c r="D1223" s="54"/>
      <c r="E1223" s="53"/>
      <c r="F1223" s="54">
        <v>3</v>
      </c>
      <c r="G1223" s="113">
        <v>1</v>
      </c>
      <c r="H1223" s="54"/>
      <c r="I1223" s="104">
        <f>IF($G1223="","",VLOOKUP($G1223,'AFM-Artikel'!$A$1:$D$4762,3))</f>
        <v>0</v>
      </c>
      <c r="J1223" s="106"/>
    </row>
    <row r="1224" spans="1:10" x14ac:dyDescent="0.2">
      <c r="A1224" s="70"/>
      <c r="B1224" s="54" t="str">
        <f>IF(ISNA(VLOOKUP(G1224,'AFM-Artikel'!$A$1:$D$4762,4,FALSE)),"-",VLOOKUP(G1224,'AFM-Artikel'!$A$1:$D$4762,4,FALSE))</f>
        <v>-</v>
      </c>
      <c r="C1224" s="71"/>
      <c r="D1224" s="54"/>
      <c r="E1224" s="53"/>
      <c r="F1224" s="54">
        <v>4</v>
      </c>
      <c r="G1224" s="113">
        <v>1</v>
      </c>
      <c r="H1224" s="54"/>
      <c r="I1224" s="104">
        <f>IF($G1224="","",VLOOKUP($G1224,'AFM-Artikel'!$A$1:$D$4762,3))</f>
        <v>0</v>
      </c>
      <c r="J1224" s="106"/>
    </row>
    <row r="1225" spans="1:10" x14ac:dyDescent="0.2">
      <c r="A1225" s="70"/>
      <c r="B1225" s="54" t="str">
        <f>IF(ISNA(VLOOKUP(G1225,'AFM-Artikel'!$A$1:$D$4762,4,FALSE)),"-",VLOOKUP(G1225,'AFM-Artikel'!$A$1:$D$4762,4,FALSE))</f>
        <v>-</v>
      </c>
      <c r="C1225" s="71"/>
      <c r="D1225" s="54"/>
      <c r="E1225" s="53"/>
      <c r="F1225" s="54">
        <v>5</v>
      </c>
      <c r="G1225" s="113">
        <v>1</v>
      </c>
      <c r="H1225" s="54"/>
      <c r="I1225" s="104">
        <f>IF($G1225="","",VLOOKUP($G1225,'AFM-Artikel'!$A$1:$D$4762,3))</f>
        <v>0</v>
      </c>
      <c r="J1225" s="106"/>
    </row>
    <row r="1226" spans="1:10" x14ac:dyDescent="0.2">
      <c r="A1226" s="70"/>
      <c r="B1226" s="54" t="str">
        <f>IF(ISNA(VLOOKUP(G1226,'AFM-Artikel'!$A$1:$D$4762,4,FALSE)),"-",VLOOKUP(G1226,'AFM-Artikel'!$A$1:$D$4762,4,FALSE))</f>
        <v>-</v>
      </c>
      <c r="C1226" s="71"/>
      <c r="D1226" s="54"/>
      <c r="E1226" s="53"/>
      <c r="F1226" s="72">
        <v>6</v>
      </c>
      <c r="G1226" s="113">
        <v>1</v>
      </c>
      <c r="H1226" s="54"/>
      <c r="I1226" s="104">
        <f>IF($G1226="","",VLOOKUP($G1226,'AFM-Artikel'!$A$1:$D$4762,3))</f>
        <v>0</v>
      </c>
      <c r="J1226" s="106"/>
    </row>
    <row r="1227" spans="1:10" x14ac:dyDescent="0.2">
      <c r="A1227" s="70"/>
      <c r="B1227" s="54" t="str">
        <f>IF(ISNA(VLOOKUP(G1227,'AFM-Artikel'!$A$1:$D$4762,4,FALSE)),"-",VLOOKUP(G1227,'AFM-Artikel'!$A$1:$D$4762,4,FALSE))</f>
        <v>-</v>
      </c>
      <c r="C1227" s="71"/>
      <c r="D1227" s="54"/>
      <c r="E1227" s="53"/>
      <c r="F1227" s="54">
        <v>7</v>
      </c>
      <c r="G1227" s="113">
        <v>1</v>
      </c>
      <c r="H1227" s="54"/>
      <c r="I1227" s="104">
        <f>IF($G1227="","",VLOOKUP($G1227,'AFM-Artikel'!$A$1:$D$4762,3))</f>
        <v>0</v>
      </c>
      <c r="J1227" s="106"/>
    </row>
    <row r="1228" spans="1:10" x14ac:dyDescent="0.2">
      <c r="A1228" s="70"/>
      <c r="B1228" s="54" t="str">
        <f>IF(ISNA(VLOOKUP(G1228,'AFM-Artikel'!$A$1:$D$4762,4,FALSE)),"-",VLOOKUP(G1228,'AFM-Artikel'!$A$1:$D$4762,4,FALSE))</f>
        <v>-</v>
      </c>
      <c r="C1228" s="71"/>
      <c r="D1228" s="54"/>
      <c r="E1228" s="53"/>
      <c r="F1228" s="54">
        <v>8</v>
      </c>
      <c r="G1228" s="113">
        <v>1</v>
      </c>
      <c r="H1228" s="54"/>
      <c r="I1228" s="104">
        <f>IF($G1228="","",VLOOKUP($G1228,'AFM-Artikel'!$A$1:$D$4762,3))</f>
        <v>0</v>
      </c>
      <c r="J1228" s="106"/>
    </row>
    <row r="1229" spans="1:10" x14ac:dyDescent="0.2">
      <c r="A1229" s="70"/>
      <c r="B1229" s="54" t="str">
        <f>IF(ISNA(VLOOKUP(G1229,'AFM-Artikel'!$A$1:$D$4762,4,FALSE)),"-",VLOOKUP(G1229,'AFM-Artikel'!$A$1:$D$4762,4,FALSE))</f>
        <v>-</v>
      </c>
      <c r="C1229" s="71"/>
      <c r="D1229" s="54"/>
      <c r="E1229" s="53"/>
      <c r="F1229" s="54">
        <v>9</v>
      </c>
      <c r="G1229" s="113">
        <v>1</v>
      </c>
      <c r="H1229" s="54"/>
      <c r="I1229" s="104">
        <f>IF($G1229="","",VLOOKUP($G1229,'AFM-Artikel'!$A$1:$D$4762,3))</f>
        <v>0</v>
      </c>
      <c r="J1229" s="106"/>
    </row>
    <row r="1230" spans="1:10" x14ac:dyDescent="0.2">
      <c r="A1230" s="75"/>
      <c r="B1230" s="54" t="str">
        <f>IF(ISNA(VLOOKUP(G1230,'AFM-Artikel'!$A$1:$D$4762,4,FALSE)),"-",VLOOKUP(G1230,'AFM-Artikel'!$A$1:$D$4762,4,FALSE))</f>
        <v>-</v>
      </c>
      <c r="C1230" s="76"/>
      <c r="D1230" s="77"/>
      <c r="E1230" s="82"/>
      <c r="F1230" s="77">
        <v>10</v>
      </c>
      <c r="G1230" s="113">
        <v>1</v>
      </c>
      <c r="H1230" s="77"/>
      <c r="I1230" s="117">
        <f>IF($G1230="","",VLOOKUP($G1230,'AFM-Artikel'!$A$1:$D$4762,3))</f>
        <v>0</v>
      </c>
      <c r="J1230" s="118"/>
    </row>
    <row r="1231" spans="1:10" x14ac:dyDescent="0.2">
      <c r="A1231" s="83" t="s">
        <v>1888</v>
      </c>
      <c r="B1231" s="84" t="str">
        <f>IF($G1231="","",VLOOKUP($G1231,'AFM-Artikel'!$A$1:$D$4762,2))</f>
        <v>zusätzliche Kabellänge 4pol-Steuerleitung</v>
      </c>
      <c r="C1231" s="84"/>
      <c r="D1231" s="84"/>
      <c r="E1231" s="85"/>
      <c r="F1231" s="84"/>
      <c r="G1231" s="114">
        <v>5315</v>
      </c>
      <c r="H1231" s="84"/>
      <c r="I1231" s="119">
        <f>IF($G1231="","",VLOOKUP($G1231,'AFM-Artikel'!$A$1:$D$4762,3))</f>
        <v>1.1499999999999999</v>
      </c>
      <c r="J1231" s="120"/>
    </row>
    <row r="1232" spans="1:10" x14ac:dyDescent="0.2">
      <c r="A1232" s="83" t="s">
        <v>1889</v>
      </c>
      <c r="B1232" s="84" t="str">
        <f>IF($G1232="","",VLOOKUP($G1232,'AFM-Artikel'!$A$1:$D$4762,2))</f>
        <v>Nicht verfügbar!</v>
      </c>
      <c r="C1232" s="84"/>
      <c r="D1232" s="84"/>
      <c r="E1232" s="85"/>
      <c r="F1232" s="84"/>
      <c r="G1232" s="114">
        <v>0</v>
      </c>
      <c r="H1232" s="84"/>
      <c r="I1232" s="119">
        <f>IF($G1232="","",VLOOKUP($G1232,'AFM-Artikel'!$A$1:$D$4762,3))</f>
        <v>0</v>
      </c>
      <c r="J1232" s="120"/>
    </row>
    <row r="1233" spans="1:10" ht="13.5" thickBot="1" x14ac:dyDescent="0.25">
      <c r="A1233" s="83" t="s">
        <v>1890</v>
      </c>
      <c r="B1233" s="78" t="str">
        <f>IF($G1233="","",VLOOKUP($G1233,'AFM-Artikel'!$A$1:$D$4762,2))</f>
        <v>Nicht verfügbar!</v>
      </c>
      <c r="C1233" s="78"/>
      <c r="D1233" s="78"/>
      <c r="E1233" s="86"/>
      <c r="F1233" s="78"/>
      <c r="G1233" s="115">
        <v>0</v>
      </c>
      <c r="H1233" s="78"/>
      <c r="I1233" s="105">
        <f>IF($G1233="","",VLOOKUP($G1233,'AFM-Artikel'!$A$1:$D$4762,3))</f>
        <v>0</v>
      </c>
      <c r="J1233" s="107"/>
    </row>
    <row r="1239" spans="1:10" ht="13.5" thickBot="1" x14ac:dyDescent="0.25">
      <c r="B1239" t="s">
        <v>159</v>
      </c>
    </row>
    <row r="1240" spans="1:10" ht="15" x14ac:dyDescent="0.2">
      <c r="A1240" s="62" t="s">
        <v>1983</v>
      </c>
      <c r="B1240" s="63" t="s">
        <v>262</v>
      </c>
      <c r="C1240" s="64" t="s">
        <v>1658</v>
      </c>
      <c r="D1240" s="64" t="s">
        <v>1893</v>
      </c>
      <c r="E1240" s="80"/>
      <c r="F1240" s="66">
        <f>IF(Konfigurator!J$82=B1241,1,IF(Konfigurator!J$82=B1242,2,IF(Konfigurator!J$82=B1243,3,IF(Konfigurator!J$82=B1244,4,IF(Konfigurator!J$82=B1245,5,IF(Konfigurator!J$82=B1246,6,IF(Konfigurator!J$82=B1247,7,IF(Konfigurator!J$82=B1248,8,))))))))+IF(Konfigurator!J$82=B1249,9)+IF(Konfigurator!J$82=B1250,10)+IF(Konfigurator!J$82=E1240,0)</f>
        <v>0</v>
      </c>
      <c r="G1240" s="112" t="s">
        <v>1469</v>
      </c>
      <c r="H1240" s="81" t="s">
        <v>1461</v>
      </c>
      <c r="I1240" s="81" t="s">
        <v>498</v>
      </c>
      <c r="J1240" s="68" t="s">
        <v>1673</v>
      </c>
    </row>
    <row r="1241" spans="1:10" x14ac:dyDescent="0.2">
      <c r="A1241" s="70"/>
      <c r="B1241" s="54" t="str">
        <f>IF(ISNA(VLOOKUP(G1241,'AFM-Artikel'!$A$1:$D$4762,4,FALSE)),"-",VLOOKUP(G1241,'AFM-Artikel'!$A$1:$D$4762,4,FALSE))</f>
        <v>lötbar</v>
      </c>
      <c r="C1241" s="54"/>
      <c r="D1241" s="54"/>
      <c r="E1241" s="53"/>
      <c r="F1241" s="54">
        <v>1</v>
      </c>
      <c r="G1241" s="113">
        <v>5765</v>
      </c>
      <c r="H1241" s="54">
        <v>4</v>
      </c>
      <c r="I1241" s="104">
        <f>IF($G1241="","",VLOOKUP($G1241,'AFM-Artikel'!$A$1:$D$4762,3))</f>
        <v>29</v>
      </c>
      <c r="J1241" s="106" t="s">
        <v>1674</v>
      </c>
    </row>
    <row r="1242" spans="1:10" x14ac:dyDescent="0.2">
      <c r="A1242" s="70"/>
      <c r="B1242" s="54" t="str">
        <f>IF(ISNA(VLOOKUP(G1242,'AFM-Artikel'!$A$1:$D$4762,4,FALSE)),"-",VLOOKUP(G1242,'AFM-Artikel'!$A$1:$D$4762,4,FALSE))</f>
        <v>offen 30cm</v>
      </c>
      <c r="C1242" s="71"/>
      <c r="D1242" s="54"/>
      <c r="E1242" s="53"/>
      <c r="F1242" s="54">
        <v>2</v>
      </c>
      <c r="G1242" s="113">
        <v>5766</v>
      </c>
      <c r="H1242" s="54">
        <v>4</v>
      </c>
      <c r="I1242" s="104">
        <f>IF($G1242="","",VLOOKUP($G1242,'AFM-Artikel'!$A$1:$D$4762,3))</f>
        <v>34.270000000000003</v>
      </c>
      <c r="J1242" s="106" t="s">
        <v>1675</v>
      </c>
    </row>
    <row r="1243" spans="1:10" x14ac:dyDescent="0.2">
      <c r="A1243" s="70"/>
      <c r="B1243" s="54" t="str">
        <f>IF(ISNA(VLOOKUP(G1243,'AFM-Artikel'!$A$1:$D$4762,4,FALSE)),"-",VLOOKUP(G1243,'AFM-Artikel'!$A$1:$D$4762,4,FALSE))</f>
        <v>-</v>
      </c>
      <c r="C1243" s="71"/>
      <c r="D1243" s="54"/>
      <c r="E1243" s="53"/>
      <c r="F1243" s="54">
        <v>3</v>
      </c>
      <c r="G1243" s="113">
        <v>1</v>
      </c>
      <c r="H1243" s="54"/>
      <c r="I1243" s="104">
        <f>IF($G1243="","",VLOOKUP($G1243,'AFM-Artikel'!$A$1:$D$4762,3))</f>
        <v>0</v>
      </c>
      <c r="J1243" s="106"/>
    </row>
    <row r="1244" spans="1:10" x14ac:dyDescent="0.2">
      <c r="A1244" s="70"/>
      <c r="B1244" s="54" t="str">
        <f>IF(ISNA(VLOOKUP(G1244,'AFM-Artikel'!$A$1:$D$4762,4,FALSE)),"-",VLOOKUP(G1244,'AFM-Artikel'!$A$1:$D$4762,4,FALSE))</f>
        <v>-</v>
      </c>
      <c r="C1244" s="71"/>
      <c r="D1244" s="54"/>
      <c r="E1244" s="53"/>
      <c r="F1244" s="54">
        <v>4</v>
      </c>
      <c r="G1244" s="113">
        <v>1</v>
      </c>
      <c r="H1244" s="54"/>
      <c r="I1244" s="104">
        <f>IF($G1244="","",VLOOKUP($G1244,'AFM-Artikel'!$A$1:$D$4762,3))</f>
        <v>0</v>
      </c>
      <c r="J1244" s="106"/>
    </row>
    <row r="1245" spans="1:10" x14ac:dyDescent="0.2">
      <c r="A1245" s="70"/>
      <c r="B1245" s="54" t="str">
        <f>IF(ISNA(VLOOKUP(G1245,'AFM-Artikel'!$A$1:$D$4762,4,FALSE)),"-",VLOOKUP(G1245,'AFM-Artikel'!$A$1:$D$4762,4,FALSE))</f>
        <v>-</v>
      </c>
      <c r="C1245" s="71"/>
      <c r="D1245" s="54"/>
      <c r="E1245" s="53"/>
      <c r="F1245" s="54">
        <v>5</v>
      </c>
      <c r="G1245" s="113">
        <v>1</v>
      </c>
      <c r="H1245" s="54"/>
      <c r="I1245" s="104">
        <f>IF($G1245="","",VLOOKUP($G1245,'AFM-Artikel'!$A$1:$D$4762,3))</f>
        <v>0</v>
      </c>
      <c r="J1245" s="106"/>
    </row>
    <row r="1246" spans="1:10" x14ac:dyDescent="0.2">
      <c r="A1246" s="70"/>
      <c r="B1246" s="54" t="str">
        <f>IF(ISNA(VLOOKUP(G1246,'AFM-Artikel'!$A$1:$D$4762,4,FALSE)),"-",VLOOKUP(G1246,'AFM-Artikel'!$A$1:$D$4762,4,FALSE))</f>
        <v>-</v>
      </c>
      <c r="C1246" s="71"/>
      <c r="D1246" s="54"/>
      <c r="E1246" s="53"/>
      <c r="F1246" s="72">
        <v>6</v>
      </c>
      <c r="G1246" s="113">
        <v>1</v>
      </c>
      <c r="H1246" s="54"/>
      <c r="I1246" s="104">
        <f>IF($G1246="","",VLOOKUP($G1246,'AFM-Artikel'!$A$1:$D$4762,3))</f>
        <v>0</v>
      </c>
      <c r="J1246" s="106"/>
    </row>
    <row r="1247" spans="1:10" x14ac:dyDescent="0.2">
      <c r="A1247" s="70"/>
      <c r="B1247" s="54" t="str">
        <f>IF(ISNA(VLOOKUP(G1247,'AFM-Artikel'!$A$1:$D$4762,4,FALSE)),"-",VLOOKUP(G1247,'AFM-Artikel'!$A$1:$D$4762,4,FALSE))</f>
        <v>-</v>
      </c>
      <c r="C1247" s="71"/>
      <c r="D1247" s="54"/>
      <c r="E1247" s="53"/>
      <c r="F1247" s="54">
        <v>7</v>
      </c>
      <c r="G1247" s="113">
        <v>1</v>
      </c>
      <c r="H1247" s="54"/>
      <c r="I1247" s="104">
        <f>IF($G1247="","",VLOOKUP($G1247,'AFM-Artikel'!$A$1:$D$4762,3))</f>
        <v>0</v>
      </c>
      <c r="J1247" s="106"/>
    </row>
    <row r="1248" spans="1:10" x14ac:dyDescent="0.2">
      <c r="A1248" s="70"/>
      <c r="B1248" s="54" t="str">
        <f>IF(ISNA(VLOOKUP(G1248,'AFM-Artikel'!$A$1:$D$4762,4,FALSE)),"-",VLOOKUP(G1248,'AFM-Artikel'!$A$1:$D$4762,4,FALSE))</f>
        <v>-</v>
      </c>
      <c r="C1248" s="71"/>
      <c r="D1248" s="54"/>
      <c r="E1248" s="53"/>
      <c r="F1248" s="54">
        <v>8</v>
      </c>
      <c r="G1248" s="113">
        <v>1</v>
      </c>
      <c r="H1248" s="54"/>
      <c r="I1248" s="104">
        <f>IF($G1248="","",VLOOKUP($G1248,'AFM-Artikel'!$A$1:$D$4762,3))</f>
        <v>0</v>
      </c>
      <c r="J1248" s="106"/>
    </row>
    <row r="1249" spans="1:10" x14ac:dyDescent="0.2">
      <c r="A1249" s="70"/>
      <c r="B1249" s="54" t="str">
        <f>IF(ISNA(VLOOKUP(G1249,'AFM-Artikel'!$A$1:$D$4762,4,FALSE)),"-",VLOOKUP(G1249,'AFM-Artikel'!$A$1:$D$4762,4,FALSE))</f>
        <v>-</v>
      </c>
      <c r="C1249" s="71"/>
      <c r="D1249" s="54"/>
      <c r="E1249" s="53"/>
      <c r="F1249" s="54">
        <v>9</v>
      </c>
      <c r="G1249" s="113">
        <v>1</v>
      </c>
      <c r="H1249" s="54"/>
      <c r="I1249" s="104">
        <f>IF($G1249="","",VLOOKUP($G1249,'AFM-Artikel'!$A$1:$D$4762,3))</f>
        <v>0</v>
      </c>
      <c r="J1249" s="106"/>
    </row>
    <row r="1250" spans="1:10" x14ac:dyDescent="0.2">
      <c r="A1250" s="75"/>
      <c r="B1250" s="54" t="str">
        <f>IF(ISNA(VLOOKUP(G1250,'AFM-Artikel'!$A$1:$D$4762,4,FALSE)),"-",VLOOKUP(G1250,'AFM-Artikel'!$A$1:$D$4762,4,FALSE))</f>
        <v>-</v>
      </c>
      <c r="C1250" s="76"/>
      <c r="D1250" s="77"/>
      <c r="E1250" s="82"/>
      <c r="F1250" s="77">
        <v>10</v>
      </c>
      <c r="G1250" s="113">
        <v>1</v>
      </c>
      <c r="H1250" s="77"/>
      <c r="I1250" s="117">
        <f>IF($G1250="","",VLOOKUP($G1250,'AFM-Artikel'!$A$1:$D$4762,3))</f>
        <v>0</v>
      </c>
      <c r="J1250" s="118"/>
    </row>
    <row r="1251" spans="1:10" x14ac:dyDescent="0.2">
      <c r="A1251" s="83" t="s">
        <v>1888</v>
      </c>
      <c r="B1251" s="84" t="str">
        <f>IF($G1251="","",VLOOKUP($G1251,'AFM-Artikel'!$A$1:$D$4762,2))</f>
        <v>zusätzliche Kabellänge 4pol-Steuerleitung</v>
      </c>
      <c r="C1251" s="84"/>
      <c r="D1251" s="84"/>
      <c r="E1251" s="85"/>
      <c r="F1251" s="84"/>
      <c r="G1251" s="114">
        <v>5315</v>
      </c>
      <c r="H1251" s="84"/>
      <c r="I1251" s="119">
        <f>IF($G1251="","",VLOOKUP($G1251,'AFM-Artikel'!$A$1:$D$4762,3))</f>
        <v>1.1499999999999999</v>
      </c>
      <c r="J1251" s="120"/>
    </row>
    <row r="1252" spans="1:10" x14ac:dyDescent="0.2">
      <c r="A1252" s="83" t="s">
        <v>1889</v>
      </c>
      <c r="B1252" s="84" t="str">
        <f>IF($G1252="","",VLOOKUP($G1252,'AFM-Artikel'!$A$1:$D$4762,2))</f>
        <v>Nicht verfügbar!</v>
      </c>
      <c r="C1252" s="84"/>
      <c r="D1252" s="84"/>
      <c r="E1252" s="85"/>
      <c r="F1252" s="84"/>
      <c r="G1252" s="114">
        <v>0</v>
      </c>
      <c r="H1252" s="84"/>
      <c r="I1252" s="119">
        <f>IF($G1252="","",VLOOKUP($G1252,'AFM-Artikel'!$A$1:$D$4762,3))</f>
        <v>0</v>
      </c>
      <c r="J1252" s="120"/>
    </row>
    <row r="1253" spans="1:10" ht="13.5" thickBot="1" x14ac:dyDescent="0.25">
      <c r="A1253" s="83" t="s">
        <v>1890</v>
      </c>
      <c r="B1253" s="78" t="str">
        <f>IF($G1253="","",VLOOKUP($G1253,'AFM-Artikel'!$A$1:$D$4762,2))</f>
        <v>Nicht verfügbar!</v>
      </c>
      <c r="C1253" s="78"/>
      <c r="D1253" s="78"/>
      <c r="E1253" s="86"/>
      <c r="F1253" s="78"/>
      <c r="G1253" s="115">
        <v>0</v>
      </c>
      <c r="H1253" s="78"/>
      <c r="I1253" s="105">
        <f>IF($G1253="","",VLOOKUP($G1253,'AFM-Artikel'!$A$1:$D$4762,3))</f>
        <v>0</v>
      </c>
      <c r="J1253" s="107"/>
    </row>
    <row r="1259" spans="1:10" ht="13.5" thickBot="1" x14ac:dyDescent="0.25">
      <c r="B1259" t="s">
        <v>160</v>
      </c>
    </row>
    <row r="1260" spans="1:10" ht="15" x14ac:dyDescent="0.2">
      <c r="A1260" s="62" t="s">
        <v>1877</v>
      </c>
      <c r="B1260" s="63" t="s">
        <v>262</v>
      </c>
      <c r="C1260" s="64" t="s">
        <v>1658</v>
      </c>
      <c r="D1260" s="64" t="s">
        <v>1893</v>
      </c>
      <c r="E1260" s="80"/>
      <c r="F1260" s="66">
        <f>IF(Konfigurator!L$82=B1261,1,IF(Konfigurator!L$82=B1262,2,IF(Konfigurator!L$82=B1263,3,IF(Konfigurator!L$82=B1264,4,IF(Konfigurator!L$82=B1265,5,IF(Konfigurator!L$82=B1266,6,IF(Konfigurator!L$82=B1267,7,IF(Konfigurator!L$82=B1268,8,))))))))+IF(Konfigurator!L$82=B1269,9)+IF(Konfigurator!L$82=B1270,10)+IF(Konfigurator!L$82=E1260,0)</f>
        <v>0</v>
      </c>
      <c r="G1260" s="112" t="s">
        <v>1469</v>
      </c>
      <c r="H1260" s="81" t="s">
        <v>1461</v>
      </c>
      <c r="I1260" s="81" t="s">
        <v>498</v>
      </c>
      <c r="J1260" s="68" t="s">
        <v>1673</v>
      </c>
    </row>
    <row r="1261" spans="1:10" x14ac:dyDescent="0.2">
      <c r="A1261" s="70"/>
      <c r="B1261" s="54" t="str">
        <f>IF(ISNA(VLOOKUP(G1261,'AFM-Artikel'!$A$1:$D$4762,4,FALSE)),"-",VLOOKUP(G1261,'AFM-Artikel'!$A$1:$D$4762,4,FALSE))</f>
        <v>lötbar</v>
      </c>
      <c r="C1261" s="54"/>
      <c r="D1261" s="54"/>
      <c r="E1261" s="53"/>
      <c r="F1261" s="54">
        <v>1</v>
      </c>
      <c r="G1261" s="113">
        <v>5794</v>
      </c>
      <c r="H1261" s="54">
        <v>4</v>
      </c>
      <c r="I1261" s="104">
        <f>IF($G1261="","",VLOOKUP($G1261,'AFM-Artikel'!$A$1:$D$4762,3))</f>
        <v>37.01</v>
      </c>
      <c r="J1261" s="106" t="s">
        <v>1674</v>
      </c>
    </row>
    <row r="1262" spans="1:10" x14ac:dyDescent="0.2">
      <c r="A1262" s="70"/>
      <c r="B1262" s="54" t="str">
        <f>IF(ISNA(VLOOKUP(G1262,'AFM-Artikel'!$A$1:$D$4762,4,FALSE)),"-",VLOOKUP(G1262,'AFM-Artikel'!$A$1:$D$4762,4,FALSE))</f>
        <v>offen 30cm</v>
      </c>
      <c r="C1262" s="71"/>
      <c r="D1262" s="54"/>
      <c r="E1262" s="53"/>
      <c r="F1262" s="54">
        <v>2</v>
      </c>
      <c r="G1262" s="113">
        <v>5795</v>
      </c>
      <c r="H1262" s="54">
        <v>4</v>
      </c>
      <c r="I1262" s="104">
        <f>IF($G1262="","",VLOOKUP($G1262,'AFM-Artikel'!$A$1:$D$4762,3))</f>
        <v>43.45</v>
      </c>
      <c r="J1262" s="106" t="s">
        <v>1675</v>
      </c>
    </row>
    <row r="1263" spans="1:10" x14ac:dyDescent="0.2">
      <c r="A1263" s="70"/>
      <c r="B1263" s="54" t="str">
        <f>IF(ISNA(VLOOKUP(G1263,'AFM-Artikel'!$A$1:$D$4762,4,FALSE)),"-",VLOOKUP(G1263,'AFM-Artikel'!$A$1:$D$4762,4,FALSE))</f>
        <v>-</v>
      </c>
      <c r="C1263" s="71"/>
      <c r="D1263" s="54"/>
      <c r="E1263" s="53"/>
      <c r="F1263" s="54">
        <v>3</v>
      </c>
      <c r="G1263" s="113">
        <v>1</v>
      </c>
      <c r="H1263" s="54"/>
      <c r="I1263" s="104">
        <f>IF($G1263="","",VLOOKUP($G1263,'AFM-Artikel'!$A$1:$D$4762,3))</f>
        <v>0</v>
      </c>
      <c r="J1263" s="106"/>
    </row>
    <row r="1264" spans="1:10" x14ac:dyDescent="0.2">
      <c r="A1264" s="70"/>
      <c r="B1264" s="54" t="str">
        <f>IF(ISNA(VLOOKUP(G1264,'AFM-Artikel'!$A$1:$D$4762,4,FALSE)),"-",VLOOKUP(G1264,'AFM-Artikel'!$A$1:$D$4762,4,FALSE))</f>
        <v>-</v>
      </c>
      <c r="C1264" s="71"/>
      <c r="D1264" s="54"/>
      <c r="E1264" s="53"/>
      <c r="F1264" s="54">
        <v>4</v>
      </c>
      <c r="G1264" s="113">
        <v>1</v>
      </c>
      <c r="H1264" s="54"/>
      <c r="I1264" s="104">
        <f>IF($G1264="","",VLOOKUP($G1264,'AFM-Artikel'!$A$1:$D$4762,3))</f>
        <v>0</v>
      </c>
      <c r="J1264" s="106"/>
    </row>
    <row r="1265" spans="1:10" x14ac:dyDescent="0.2">
      <c r="A1265" s="70"/>
      <c r="B1265" s="54" t="str">
        <f>IF(ISNA(VLOOKUP(G1265,'AFM-Artikel'!$A$1:$D$4762,4,FALSE)),"-",VLOOKUP(G1265,'AFM-Artikel'!$A$1:$D$4762,4,FALSE))</f>
        <v>-</v>
      </c>
      <c r="C1265" s="71"/>
      <c r="D1265" s="54"/>
      <c r="E1265" s="53"/>
      <c r="F1265" s="54">
        <v>5</v>
      </c>
      <c r="G1265" s="113">
        <v>1</v>
      </c>
      <c r="H1265" s="54"/>
      <c r="I1265" s="104">
        <f>IF($G1265="","",VLOOKUP($G1265,'AFM-Artikel'!$A$1:$D$4762,3))</f>
        <v>0</v>
      </c>
      <c r="J1265" s="106"/>
    </row>
    <row r="1266" spans="1:10" x14ac:dyDescent="0.2">
      <c r="A1266" s="70"/>
      <c r="B1266" s="54" t="str">
        <f>IF(ISNA(VLOOKUP(G1266,'AFM-Artikel'!$A$1:$D$4762,4,FALSE)),"-",VLOOKUP(G1266,'AFM-Artikel'!$A$1:$D$4762,4,FALSE))</f>
        <v>-</v>
      </c>
      <c r="C1266" s="71"/>
      <c r="D1266" s="54"/>
      <c r="E1266" s="53"/>
      <c r="F1266" s="72">
        <v>6</v>
      </c>
      <c r="G1266" s="113">
        <v>1</v>
      </c>
      <c r="H1266" s="54"/>
      <c r="I1266" s="104">
        <f>IF($G1266="","",VLOOKUP($G1266,'AFM-Artikel'!$A$1:$D$4762,3))</f>
        <v>0</v>
      </c>
      <c r="J1266" s="106"/>
    </row>
    <row r="1267" spans="1:10" x14ac:dyDescent="0.2">
      <c r="A1267" s="70"/>
      <c r="B1267" s="54" t="str">
        <f>IF(ISNA(VLOOKUP(G1267,'AFM-Artikel'!$A$1:$D$4762,4,FALSE)),"-",VLOOKUP(G1267,'AFM-Artikel'!$A$1:$D$4762,4,FALSE))</f>
        <v>-</v>
      </c>
      <c r="C1267" s="71"/>
      <c r="D1267" s="54"/>
      <c r="E1267" s="53"/>
      <c r="F1267" s="54">
        <v>7</v>
      </c>
      <c r="G1267" s="113">
        <v>1</v>
      </c>
      <c r="H1267" s="54"/>
      <c r="I1267" s="104">
        <f>IF($G1267="","",VLOOKUP($G1267,'AFM-Artikel'!$A$1:$D$4762,3))</f>
        <v>0</v>
      </c>
      <c r="J1267" s="106"/>
    </row>
    <row r="1268" spans="1:10" x14ac:dyDescent="0.2">
      <c r="A1268" s="70"/>
      <c r="B1268" s="54" t="str">
        <f>IF(ISNA(VLOOKUP(G1268,'AFM-Artikel'!$A$1:$D$4762,4,FALSE)),"-",VLOOKUP(G1268,'AFM-Artikel'!$A$1:$D$4762,4,FALSE))</f>
        <v>-</v>
      </c>
      <c r="C1268" s="71"/>
      <c r="D1268" s="54"/>
      <c r="E1268" s="53"/>
      <c r="F1268" s="54">
        <v>8</v>
      </c>
      <c r="G1268" s="113">
        <v>1</v>
      </c>
      <c r="H1268" s="54"/>
      <c r="I1268" s="104">
        <f>IF($G1268="","",VLOOKUP($G1268,'AFM-Artikel'!$A$1:$D$4762,3))</f>
        <v>0</v>
      </c>
      <c r="J1268" s="106"/>
    </row>
    <row r="1269" spans="1:10" x14ac:dyDescent="0.2">
      <c r="A1269" s="70"/>
      <c r="B1269" s="54" t="str">
        <f>IF(ISNA(VLOOKUP(G1269,'AFM-Artikel'!$A$1:$D$4762,4,FALSE)),"-",VLOOKUP(G1269,'AFM-Artikel'!$A$1:$D$4762,4,FALSE))</f>
        <v>-</v>
      </c>
      <c r="C1269" s="71"/>
      <c r="D1269" s="54"/>
      <c r="E1269" s="53"/>
      <c r="F1269" s="54">
        <v>9</v>
      </c>
      <c r="G1269" s="113">
        <v>1</v>
      </c>
      <c r="H1269" s="54"/>
      <c r="I1269" s="104">
        <f>IF($G1269="","",VLOOKUP($G1269,'AFM-Artikel'!$A$1:$D$4762,3))</f>
        <v>0</v>
      </c>
      <c r="J1269" s="106"/>
    </row>
    <row r="1270" spans="1:10" x14ac:dyDescent="0.2">
      <c r="A1270" s="75"/>
      <c r="B1270" s="54" t="str">
        <f>IF(ISNA(VLOOKUP(G1270,'AFM-Artikel'!$A$1:$D$4762,4,FALSE)),"-",VLOOKUP(G1270,'AFM-Artikel'!$A$1:$D$4762,4,FALSE))</f>
        <v>-</v>
      </c>
      <c r="C1270" s="76"/>
      <c r="D1270" s="77"/>
      <c r="E1270" s="82"/>
      <c r="F1270" s="77">
        <v>10</v>
      </c>
      <c r="G1270" s="113">
        <v>1</v>
      </c>
      <c r="H1270" s="77"/>
      <c r="I1270" s="117">
        <f>IF($G1270="","",VLOOKUP($G1270,'AFM-Artikel'!$A$1:$D$4762,3))</f>
        <v>0</v>
      </c>
      <c r="J1270" s="118"/>
    </row>
    <row r="1271" spans="1:10" x14ac:dyDescent="0.2">
      <c r="A1271" s="83" t="s">
        <v>1888</v>
      </c>
      <c r="B1271" s="84" t="str">
        <f>IF($G1271="","",VLOOKUP($G1271,'AFM-Artikel'!$A$1:$D$4762,2))</f>
        <v>zusätzliche Kabellänge 4pol-Steuerleitung</v>
      </c>
      <c r="C1271" s="84"/>
      <c r="D1271" s="84"/>
      <c r="E1271" s="85"/>
      <c r="F1271" s="84"/>
      <c r="G1271" s="114">
        <v>5315</v>
      </c>
      <c r="H1271" s="84"/>
      <c r="I1271" s="119">
        <f>IF($G1271="","",VLOOKUP($G1271,'AFM-Artikel'!$A$1:$D$4762,3))</f>
        <v>1.1499999999999999</v>
      </c>
      <c r="J1271" s="120"/>
    </row>
    <row r="1272" spans="1:10" x14ac:dyDescent="0.2">
      <c r="A1272" s="83" t="s">
        <v>1889</v>
      </c>
      <c r="B1272" s="84" t="str">
        <f>IF($G1272="","",VLOOKUP($G1272,'AFM-Artikel'!$A$1:$D$4762,2))</f>
        <v>Nicht verfügbar!</v>
      </c>
      <c r="C1272" s="84"/>
      <c r="D1272" s="84"/>
      <c r="E1272" s="85"/>
      <c r="F1272" s="84"/>
      <c r="G1272" s="114">
        <v>0</v>
      </c>
      <c r="H1272" s="84"/>
      <c r="I1272" s="119">
        <f>IF($G1272="","",VLOOKUP($G1272,'AFM-Artikel'!$A$1:$D$4762,3))</f>
        <v>0</v>
      </c>
      <c r="J1272" s="120"/>
    </row>
    <row r="1273" spans="1:10" ht="13.5" thickBot="1" x14ac:dyDescent="0.25">
      <c r="A1273" s="83" t="s">
        <v>1890</v>
      </c>
      <c r="B1273" s="78" t="str">
        <f>IF($G1273="","",VLOOKUP($G1273,'AFM-Artikel'!$A$1:$D$4762,2))</f>
        <v>Nicht verfügbar!</v>
      </c>
      <c r="C1273" s="78"/>
      <c r="D1273" s="78"/>
      <c r="E1273" s="86"/>
      <c r="F1273" s="78"/>
      <c r="G1273" s="115">
        <v>0</v>
      </c>
      <c r="H1273" s="78"/>
      <c r="I1273" s="105">
        <f>IF($G1273="","",VLOOKUP($G1273,'AFM-Artikel'!$A$1:$D$4762,3))</f>
        <v>0</v>
      </c>
      <c r="J1273" s="107"/>
    </row>
    <row r="1279" spans="1:10" ht="13.5" thickBot="1" x14ac:dyDescent="0.25">
      <c r="B1279" t="s">
        <v>1386</v>
      </c>
    </row>
    <row r="1280" spans="1:10" ht="15" x14ac:dyDescent="0.2">
      <c r="A1280" s="62" t="s">
        <v>1763</v>
      </c>
      <c r="B1280" s="63" t="s">
        <v>262</v>
      </c>
      <c r="C1280" s="64" t="s">
        <v>1658</v>
      </c>
      <c r="D1280" s="64" t="s">
        <v>1893</v>
      </c>
      <c r="E1280" s="80"/>
      <c r="F1280" s="66">
        <f>IF(Konfigurator!N$82=B1281,1,IF(Konfigurator!N$82=B1282,2,IF(Konfigurator!N$82=B1283,3,IF(Konfigurator!N$82=B1284,4,IF(Konfigurator!N$82=B1285,5,IF(Konfigurator!N$82=B1286,6,IF(Konfigurator!N$82=B1287,7,IF(Konfigurator!N$82=B1288,8,))))))))+IF(Konfigurator!N$82=B1289,9)+IF(Konfigurator!N$82=B1290,10)+IF(Konfigurator!N$82=E1280,0)</f>
        <v>0</v>
      </c>
      <c r="G1280" s="112" t="s">
        <v>1469</v>
      </c>
      <c r="H1280" s="81" t="s">
        <v>1461</v>
      </c>
      <c r="I1280" s="81" t="s">
        <v>498</v>
      </c>
      <c r="J1280" s="68" t="s">
        <v>1673</v>
      </c>
    </row>
    <row r="1281" spans="1:13" x14ac:dyDescent="0.2">
      <c r="A1281" s="70"/>
      <c r="B1281" s="54" t="str">
        <f>IF(ISNA(VLOOKUP(G1281,'AFM-Artikel'!$A$1:$D$4762,4,FALSE)),"-",VLOOKUP(G1281,'AFM-Artikel'!$A$1:$D$4762,4,FALSE))</f>
        <v>lötbar</v>
      </c>
      <c r="C1281" s="54"/>
      <c r="D1281" s="54"/>
      <c r="E1281" s="53"/>
      <c r="F1281" s="54">
        <v>1</v>
      </c>
      <c r="G1281" s="113">
        <v>5782</v>
      </c>
      <c r="H1281" s="54">
        <v>4</v>
      </c>
      <c r="I1281" s="104">
        <f>IF($G1281="","",VLOOKUP($G1281,'AFM-Artikel'!$A$1:$D$4762,3))</f>
        <v>40.520000000000003</v>
      </c>
      <c r="J1281" s="106" t="s">
        <v>1674</v>
      </c>
    </row>
    <row r="1282" spans="1:13" x14ac:dyDescent="0.2">
      <c r="A1282" s="70"/>
      <c r="B1282" s="54" t="str">
        <f>IF(ISNA(VLOOKUP(G1282,'AFM-Artikel'!$A$1:$D$4762,4,FALSE)),"-",VLOOKUP(G1282,'AFM-Artikel'!$A$1:$D$4762,4,FALSE))</f>
        <v>offen 30cm</v>
      </c>
      <c r="C1282" s="71"/>
      <c r="D1282" s="54"/>
      <c r="E1282" s="53"/>
      <c r="F1282" s="54">
        <v>2</v>
      </c>
      <c r="G1282" s="113">
        <v>5783</v>
      </c>
      <c r="H1282" s="54">
        <v>4</v>
      </c>
      <c r="I1282" s="104">
        <f>IF($G1282="","",VLOOKUP($G1282,'AFM-Artikel'!$A$1:$D$4762,3))</f>
        <v>49.88</v>
      </c>
      <c r="J1282" s="106" t="s">
        <v>1675</v>
      </c>
    </row>
    <row r="1283" spans="1:13" x14ac:dyDescent="0.2">
      <c r="A1283" s="70"/>
      <c r="B1283" s="54" t="str">
        <f>IF(ISNA(VLOOKUP(G1283,'AFM-Artikel'!$A$1:$D$4762,4,FALSE)),"-",VLOOKUP(G1283,'AFM-Artikel'!$A$1:$D$4762,4,FALSE))</f>
        <v>-</v>
      </c>
      <c r="C1283" s="71"/>
      <c r="D1283" s="54"/>
      <c r="E1283" s="53"/>
      <c r="F1283" s="54">
        <v>3</v>
      </c>
      <c r="G1283" s="113">
        <v>1</v>
      </c>
      <c r="H1283" s="54"/>
      <c r="I1283" s="104">
        <f>IF($G1283="","",VLOOKUP($G1283,'AFM-Artikel'!$A$1:$D$4762,3))</f>
        <v>0</v>
      </c>
      <c r="J1283" s="106"/>
    </row>
    <row r="1284" spans="1:13" x14ac:dyDescent="0.2">
      <c r="A1284" s="70"/>
      <c r="B1284" s="54" t="str">
        <f>IF(ISNA(VLOOKUP(G1284,'AFM-Artikel'!$A$1:$D$4762,4,FALSE)),"-",VLOOKUP(G1284,'AFM-Artikel'!$A$1:$D$4762,4,FALSE))</f>
        <v>-</v>
      </c>
      <c r="C1284" s="71"/>
      <c r="D1284" s="54"/>
      <c r="E1284" s="53"/>
      <c r="F1284" s="54">
        <v>4</v>
      </c>
      <c r="G1284" s="113">
        <v>1</v>
      </c>
      <c r="H1284" s="54"/>
      <c r="I1284" s="104">
        <f>IF($G1284="","",VLOOKUP($G1284,'AFM-Artikel'!$A$1:$D$4762,3))</f>
        <v>0</v>
      </c>
      <c r="J1284" s="106"/>
    </row>
    <row r="1285" spans="1:13" x14ac:dyDescent="0.2">
      <c r="A1285" s="70"/>
      <c r="B1285" s="54" t="str">
        <f>IF(ISNA(VLOOKUP(G1285,'AFM-Artikel'!$A$1:$D$4762,4,FALSE)),"-",VLOOKUP(G1285,'AFM-Artikel'!$A$1:$D$4762,4,FALSE))</f>
        <v>-</v>
      </c>
      <c r="C1285" s="71"/>
      <c r="D1285" s="54"/>
      <c r="E1285" s="53"/>
      <c r="F1285" s="54">
        <v>5</v>
      </c>
      <c r="G1285" s="113">
        <v>1</v>
      </c>
      <c r="H1285" s="54"/>
      <c r="I1285" s="104">
        <f>IF($G1285="","",VLOOKUP($G1285,'AFM-Artikel'!$A$1:$D$4762,3))</f>
        <v>0</v>
      </c>
      <c r="J1285" s="106"/>
    </row>
    <row r="1286" spans="1:13" x14ac:dyDescent="0.2">
      <c r="A1286" s="70"/>
      <c r="B1286" s="54" t="str">
        <f>IF(ISNA(VLOOKUP(G1286,'AFM-Artikel'!$A$1:$D$4762,4,FALSE)),"-",VLOOKUP(G1286,'AFM-Artikel'!$A$1:$D$4762,4,FALSE))</f>
        <v>-</v>
      </c>
      <c r="C1286" s="71"/>
      <c r="D1286" s="54"/>
      <c r="E1286" s="53"/>
      <c r="F1286" s="72">
        <v>6</v>
      </c>
      <c r="G1286" s="113">
        <v>1</v>
      </c>
      <c r="H1286" s="54"/>
      <c r="I1286" s="104">
        <f>IF($G1286="","",VLOOKUP($G1286,'AFM-Artikel'!$A$1:$D$4762,3))</f>
        <v>0</v>
      </c>
      <c r="J1286" s="106"/>
    </row>
    <row r="1287" spans="1:13" x14ac:dyDescent="0.2">
      <c r="A1287" s="70"/>
      <c r="B1287" s="54" t="str">
        <f>IF(ISNA(VLOOKUP(G1287,'AFM-Artikel'!$A$1:$D$4762,4,FALSE)),"-",VLOOKUP(G1287,'AFM-Artikel'!$A$1:$D$4762,4,FALSE))</f>
        <v>-</v>
      </c>
      <c r="C1287" s="71"/>
      <c r="D1287" s="54"/>
      <c r="E1287" s="53"/>
      <c r="F1287" s="54">
        <v>7</v>
      </c>
      <c r="G1287" s="113">
        <v>1</v>
      </c>
      <c r="H1287" s="54"/>
      <c r="I1287" s="104">
        <f>IF($G1287="","",VLOOKUP($G1287,'AFM-Artikel'!$A$1:$D$4762,3))</f>
        <v>0</v>
      </c>
      <c r="J1287" s="106"/>
    </row>
    <row r="1288" spans="1:13" x14ac:dyDescent="0.2">
      <c r="A1288" s="70"/>
      <c r="B1288" s="54" t="str">
        <f>IF(ISNA(VLOOKUP(G1288,'AFM-Artikel'!$A$1:$D$4762,4,FALSE)),"-",VLOOKUP(G1288,'AFM-Artikel'!$A$1:$D$4762,4,FALSE))</f>
        <v>-</v>
      </c>
      <c r="C1288" s="71"/>
      <c r="D1288" s="54"/>
      <c r="E1288" s="53"/>
      <c r="F1288" s="54">
        <v>8</v>
      </c>
      <c r="G1288" s="113">
        <v>1</v>
      </c>
      <c r="H1288" s="54"/>
      <c r="I1288" s="104">
        <f>IF($G1288="","",VLOOKUP($G1288,'AFM-Artikel'!$A$1:$D$4762,3))</f>
        <v>0</v>
      </c>
      <c r="J1288" s="106"/>
    </row>
    <row r="1289" spans="1:13" x14ac:dyDescent="0.2">
      <c r="A1289" s="70"/>
      <c r="B1289" s="54" t="str">
        <f>IF(ISNA(VLOOKUP(G1289,'AFM-Artikel'!$A$1:$D$4762,4,FALSE)),"-",VLOOKUP(G1289,'AFM-Artikel'!$A$1:$D$4762,4,FALSE))</f>
        <v>-</v>
      </c>
      <c r="C1289" s="71"/>
      <c r="D1289" s="54"/>
      <c r="E1289" s="53"/>
      <c r="F1289" s="54">
        <v>9</v>
      </c>
      <c r="G1289" s="113">
        <v>1</v>
      </c>
      <c r="H1289" s="54"/>
      <c r="I1289" s="104">
        <f>IF($G1289="","",VLOOKUP($G1289,'AFM-Artikel'!$A$1:$D$4762,3))</f>
        <v>0</v>
      </c>
      <c r="J1289" s="106"/>
    </row>
    <row r="1290" spans="1:13" x14ac:dyDescent="0.2">
      <c r="A1290" s="75"/>
      <c r="B1290" s="54" t="str">
        <f>IF(ISNA(VLOOKUP(G1290,'AFM-Artikel'!$A$1:$D$4762,4,FALSE)),"-",VLOOKUP(G1290,'AFM-Artikel'!$A$1:$D$4762,4,FALSE))</f>
        <v>-</v>
      </c>
      <c r="C1290" s="76"/>
      <c r="D1290" s="77"/>
      <c r="E1290" s="82"/>
      <c r="F1290" s="77">
        <v>10</v>
      </c>
      <c r="G1290" s="113">
        <v>1</v>
      </c>
      <c r="H1290" s="77"/>
      <c r="I1290" s="117">
        <f>IF($G1290="","",VLOOKUP($G1290,'AFM-Artikel'!$A$1:$D$4762,3))</f>
        <v>0</v>
      </c>
      <c r="J1290" s="118"/>
    </row>
    <row r="1291" spans="1:13" x14ac:dyDescent="0.2">
      <c r="A1291" s="83" t="s">
        <v>1888</v>
      </c>
      <c r="B1291" s="84" t="str">
        <f>IF($G1291="","",VLOOKUP($G1291,'AFM-Artikel'!$A$1:$D$4762,2))</f>
        <v>zusätzliche Kabellänge 4pol-Steuerleitung</v>
      </c>
      <c r="C1291" s="84"/>
      <c r="D1291" s="84"/>
      <c r="E1291" s="85"/>
      <c r="F1291" s="84"/>
      <c r="G1291" s="114">
        <v>5315</v>
      </c>
      <c r="H1291" s="84"/>
      <c r="I1291" s="119">
        <f>IF($G1291="","",VLOOKUP($G1291,'AFM-Artikel'!$A$1:$D$4762,3))</f>
        <v>1.1499999999999999</v>
      </c>
      <c r="J1291" s="120"/>
    </row>
    <row r="1292" spans="1:13" x14ac:dyDescent="0.2">
      <c r="A1292" s="83" t="s">
        <v>1765</v>
      </c>
      <c r="B1292" s="84" t="str">
        <f>IF($G1292="","",VLOOKUP($G1292,'AFM-Artikel'!$A$1:$D$4762,2))</f>
        <v>AFM  Beschriftung Taster 18x18 und 24x18</v>
      </c>
      <c r="C1292" s="84"/>
      <c r="D1292" s="84"/>
      <c r="E1292" s="85"/>
      <c r="F1292" s="84"/>
      <c r="G1292" s="114">
        <v>5557</v>
      </c>
      <c r="H1292" s="84"/>
      <c r="I1292" s="119">
        <f>IF($G1292="","",VLOOKUP($G1292,'AFM-Artikel'!$A$1:$D$4762,3))</f>
        <v>11.42</v>
      </c>
      <c r="J1292" s="120" t="str">
        <f>IF(Konfigurator!O84="Ja","J","N")</f>
        <v>J</v>
      </c>
      <c r="L1292" s="20"/>
      <c r="M1292" s="20"/>
    </row>
    <row r="1293" spans="1:13" ht="13.5" thickBot="1" x14ac:dyDescent="0.25">
      <c r="A1293" s="141" t="s">
        <v>1890</v>
      </c>
      <c r="B1293" s="78" t="str">
        <f>IF($G1293="","",VLOOKUP($G1293,'AFM-Artikel'!$A$1:$D$4762,2))</f>
        <v>Nicht verfügbar!</v>
      </c>
      <c r="C1293" s="78"/>
      <c r="D1293" s="78"/>
      <c r="E1293" s="86"/>
      <c r="F1293" s="78"/>
      <c r="G1293" s="115">
        <v>0</v>
      </c>
      <c r="H1293" s="78"/>
      <c r="I1293" s="105">
        <f>IF($G1293="","",VLOOKUP($G1293,'AFM-Artikel'!$A$1:$D$4762,3))</f>
        <v>0</v>
      </c>
      <c r="J1293" s="107"/>
    </row>
    <row r="1299" spans="1:10" ht="13.5" thickBot="1" x14ac:dyDescent="0.25">
      <c r="B1299" t="s">
        <v>1387</v>
      </c>
    </row>
    <row r="1300" spans="1:10" ht="15" x14ac:dyDescent="0.2">
      <c r="A1300" s="62" t="s">
        <v>1764</v>
      </c>
      <c r="B1300" s="63" t="s">
        <v>262</v>
      </c>
      <c r="C1300" s="64" t="s">
        <v>1658</v>
      </c>
      <c r="D1300" s="64" t="s">
        <v>1893</v>
      </c>
      <c r="E1300" s="80"/>
      <c r="F1300" s="66">
        <f>IF(Konfigurator!P$82=B1301,1,IF(Konfigurator!P$82=B1302,2,IF(Konfigurator!P$82=B1303,3,IF(Konfigurator!P$82=B1304,4,IF(Konfigurator!P$82=B1305,5,IF(Konfigurator!P$82=B1306,6,IF(Konfigurator!P$82=B1307,7,IF(Konfigurator!P$82=B1308,8,))))))))+IF(Konfigurator!P$82=B1309,9)+IF(Konfigurator!P$82=B1310,10)+IF(Konfigurator!P$82=E1300,0)</f>
        <v>0</v>
      </c>
      <c r="G1300" s="112" t="s">
        <v>1469</v>
      </c>
      <c r="H1300" s="81" t="s">
        <v>1461</v>
      </c>
      <c r="I1300" s="81" t="s">
        <v>498</v>
      </c>
      <c r="J1300" s="68" t="s">
        <v>1673</v>
      </c>
    </row>
    <row r="1301" spans="1:10" x14ac:dyDescent="0.2">
      <c r="A1301" s="70"/>
      <c r="B1301" s="54" t="str">
        <f>IF(ISNA(VLOOKUP(G1301,'AFM-Artikel'!$A$1:$D$4762,4,FALSE)),"-",VLOOKUP(G1301,'AFM-Artikel'!$A$1:$D$4762,4,FALSE))</f>
        <v>lötbar</v>
      </c>
      <c r="C1301" s="54"/>
      <c r="D1301" s="54"/>
      <c r="E1301" s="53"/>
      <c r="F1301" s="54">
        <v>1</v>
      </c>
      <c r="G1301" s="113">
        <v>5784</v>
      </c>
      <c r="H1301" s="54">
        <v>8</v>
      </c>
      <c r="I1301" s="104">
        <f>IF($G1301="","",VLOOKUP($G1301,'AFM-Artikel'!$A$1:$D$4762,3))</f>
        <v>41.74</v>
      </c>
      <c r="J1301" s="106" t="s">
        <v>1674</v>
      </c>
    </row>
    <row r="1302" spans="1:10" x14ac:dyDescent="0.2">
      <c r="A1302" s="70"/>
      <c r="B1302" s="54" t="str">
        <f>IF(ISNA(VLOOKUP(G1302,'AFM-Artikel'!$A$1:$D$4762,4,FALSE)),"-",VLOOKUP(G1302,'AFM-Artikel'!$A$1:$D$4762,4,FALSE))</f>
        <v>offen 30cm</v>
      </c>
      <c r="C1302" s="71"/>
      <c r="D1302" s="54"/>
      <c r="E1302" s="53"/>
      <c r="F1302" s="54">
        <v>2</v>
      </c>
      <c r="G1302" s="113">
        <v>5785</v>
      </c>
      <c r="H1302" s="54">
        <v>8</v>
      </c>
      <c r="I1302" s="104">
        <f>IF($G1302="","",VLOOKUP($G1302,'AFM-Artikel'!$A$1:$D$4762,3))</f>
        <v>51.11</v>
      </c>
      <c r="J1302" s="106" t="s">
        <v>1675</v>
      </c>
    </row>
    <row r="1303" spans="1:10" x14ac:dyDescent="0.2">
      <c r="A1303" s="70"/>
      <c r="B1303" s="54" t="str">
        <f>IF(ISNA(VLOOKUP(G1303,'AFM-Artikel'!$A$1:$D$4762,4,FALSE)),"-",VLOOKUP(G1303,'AFM-Artikel'!$A$1:$D$4762,4,FALSE))</f>
        <v>-</v>
      </c>
      <c r="C1303" s="71"/>
      <c r="D1303" s="54"/>
      <c r="E1303" s="53"/>
      <c r="F1303" s="54">
        <v>3</v>
      </c>
      <c r="G1303" s="113">
        <v>1</v>
      </c>
      <c r="H1303" s="54"/>
      <c r="I1303" s="104">
        <f>IF($G1303="","",VLOOKUP($G1303,'AFM-Artikel'!$A$1:$D$4762,3))</f>
        <v>0</v>
      </c>
      <c r="J1303" s="106"/>
    </row>
    <row r="1304" spans="1:10" x14ac:dyDescent="0.2">
      <c r="A1304" s="70"/>
      <c r="B1304" s="54" t="str">
        <f>IF(ISNA(VLOOKUP(G1304,'AFM-Artikel'!$A$1:$D$4762,4,FALSE)),"-",VLOOKUP(G1304,'AFM-Artikel'!$A$1:$D$4762,4,FALSE))</f>
        <v>-</v>
      </c>
      <c r="C1304" s="71"/>
      <c r="D1304" s="54"/>
      <c r="E1304" s="53"/>
      <c r="F1304" s="54">
        <v>4</v>
      </c>
      <c r="G1304" s="113">
        <v>1</v>
      </c>
      <c r="H1304" s="54"/>
      <c r="I1304" s="104">
        <f>IF($G1304="","",VLOOKUP($G1304,'AFM-Artikel'!$A$1:$D$4762,3))</f>
        <v>0</v>
      </c>
      <c r="J1304" s="106"/>
    </row>
    <row r="1305" spans="1:10" x14ac:dyDescent="0.2">
      <c r="A1305" s="70"/>
      <c r="B1305" s="54" t="str">
        <f>IF(ISNA(VLOOKUP(G1305,'AFM-Artikel'!$A$1:$D$4762,4,FALSE)),"-",VLOOKUP(G1305,'AFM-Artikel'!$A$1:$D$4762,4,FALSE))</f>
        <v>-</v>
      </c>
      <c r="C1305" s="71"/>
      <c r="D1305" s="54"/>
      <c r="E1305" s="53"/>
      <c r="F1305" s="54">
        <v>5</v>
      </c>
      <c r="G1305" s="113">
        <v>1</v>
      </c>
      <c r="H1305" s="54"/>
      <c r="I1305" s="104">
        <f>IF($G1305="","",VLOOKUP($G1305,'AFM-Artikel'!$A$1:$D$4762,3))</f>
        <v>0</v>
      </c>
      <c r="J1305" s="106"/>
    </row>
    <row r="1306" spans="1:10" x14ac:dyDescent="0.2">
      <c r="A1306" s="70"/>
      <c r="B1306" s="54" t="str">
        <f>IF(ISNA(VLOOKUP(G1306,'AFM-Artikel'!$A$1:$D$4762,4,FALSE)),"-",VLOOKUP(G1306,'AFM-Artikel'!$A$1:$D$4762,4,FALSE))</f>
        <v>-</v>
      </c>
      <c r="C1306" s="71"/>
      <c r="D1306" s="54"/>
      <c r="E1306" s="53"/>
      <c r="F1306" s="72">
        <v>6</v>
      </c>
      <c r="G1306" s="113">
        <v>1</v>
      </c>
      <c r="H1306" s="54"/>
      <c r="I1306" s="104">
        <f>IF($G1306="","",VLOOKUP($G1306,'AFM-Artikel'!$A$1:$D$4762,3))</f>
        <v>0</v>
      </c>
      <c r="J1306" s="106"/>
    </row>
    <row r="1307" spans="1:10" x14ac:dyDescent="0.2">
      <c r="A1307" s="70"/>
      <c r="B1307" s="54" t="str">
        <f>IF(ISNA(VLOOKUP(G1307,'AFM-Artikel'!$A$1:$D$4762,4,FALSE)),"-",VLOOKUP(G1307,'AFM-Artikel'!$A$1:$D$4762,4,FALSE))</f>
        <v>-</v>
      </c>
      <c r="C1307" s="71"/>
      <c r="D1307" s="54"/>
      <c r="E1307" s="53"/>
      <c r="F1307" s="54">
        <v>7</v>
      </c>
      <c r="G1307" s="113">
        <v>1</v>
      </c>
      <c r="H1307" s="54"/>
      <c r="I1307" s="104">
        <f>IF($G1307="","",VLOOKUP($G1307,'AFM-Artikel'!$A$1:$D$4762,3))</f>
        <v>0</v>
      </c>
      <c r="J1307" s="106"/>
    </row>
    <row r="1308" spans="1:10" x14ac:dyDescent="0.2">
      <c r="A1308" s="70"/>
      <c r="B1308" s="54" t="str">
        <f>IF(ISNA(VLOOKUP(G1308,'AFM-Artikel'!$A$1:$D$4762,4,FALSE)),"-",VLOOKUP(G1308,'AFM-Artikel'!$A$1:$D$4762,4,FALSE))</f>
        <v>-</v>
      </c>
      <c r="C1308" s="71"/>
      <c r="D1308" s="54"/>
      <c r="E1308" s="53"/>
      <c r="F1308" s="54">
        <v>8</v>
      </c>
      <c r="G1308" s="113">
        <v>1</v>
      </c>
      <c r="H1308" s="54"/>
      <c r="I1308" s="104">
        <f>IF($G1308="","",VLOOKUP($G1308,'AFM-Artikel'!$A$1:$D$4762,3))</f>
        <v>0</v>
      </c>
      <c r="J1308" s="106"/>
    </row>
    <row r="1309" spans="1:10" x14ac:dyDescent="0.2">
      <c r="A1309" s="70"/>
      <c r="B1309" s="54" t="str">
        <f>IF(ISNA(VLOOKUP(G1309,'AFM-Artikel'!$A$1:$D$4762,4,FALSE)),"-",VLOOKUP(G1309,'AFM-Artikel'!$A$1:$D$4762,4,FALSE))</f>
        <v>-</v>
      </c>
      <c r="C1309" s="71"/>
      <c r="D1309" s="54"/>
      <c r="E1309" s="53"/>
      <c r="F1309" s="54">
        <v>9</v>
      </c>
      <c r="G1309" s="113">
        <v>1</v>
      </c>
      <c r="H1309" s="54"/>
      <c r="I1309" s="104">
        <f>IF($G1309="","",VLOOKUP($G1309,'AFM-Artikel'!$A$1:$D$4762,3))</f>
        <v>0</v>
      </c>
      <c r="J1309" s="106"/>
    </row>
    <row r="1310" spans="1:10" x14ac:dyDescent="0.2">
      <c r="A1310" s="75"/>
      <c r="B1310" s="54" t="str">
        <f>IF(ISNA(VLOOKUP(G1310,'AFM-Artikel'!$A$1:$D$4762,4,FALSE)),"-",VLOOKUP(G1310,'AFM-Artikel'!$A$1:$D$4762,4,FALSE))</f>
        <v>-</v>
      </c>
      <c r="C1310" s="76"/>
      <c r="D1310" s="77"/>
      <c r="E1310" s="82"/>
      <c r="F1310" s="77">
        <v>10</v>
      </c>
      <c r="G1310" s="113">
        <v>1</v>
      </c>
      <c r="H1310" s="77"/>
      <c r="I1310" s="117">
        <f>IF($G1310="","",VLOOKUP($G1310,'AFM-Artikel'!$A$1:$D$4762,3))</f>
        <v>0</v>
      </c>
      <c r="J1310" s="118"/>
    </row>
    <row r="1311" spans="1:10" x14ac:dyDescent="0.2">
      <c r="A1311" s="83" t="s">
        <v>1888</v>
      </c>
      <c r="B1311" s="84" t="str">
        <f>IF($G1311="","",VLOOKUP($G1311,'AFM-Artikel'!$A$1:$D$4762,2))</f>
        <v>zusätzliche Kabellänge 4pol-Steuerleitung</v>
      </c>
      <c r="C1311" s="84"/>
      <c r="D1311" s="84"/>
      <c r="E1311" s="85"/>
      <c r="F1311" s="84"/>
      <c r="G1311" s="114">
        <v>5315</v>
      </c>
      <c r="H1311" s="84"/>
      <c r="I1311" s="119">
        <f>IF($G1311="","",VLOOKUP($G1311,'AFM-Artikel'!$A$1:$D$4762,3))</f>
        <v>1.1499999999999999</v>
      </c>
      <c r="J1311" s="120"/>
    </row>
    <row r="1312" spans="1:10" x14ac:dyDescent="0.2">
      <c r="A1312" s="83" t="s">
        <v>1765</v>
      </c>
      <c r="B1312" s="84" t="str">
        <f>IF($G1312="","",VLOOKUP($G1312,'AFM-Artikel'!$A$1:$D$4762,2))</f>
        <v>AFM  Beschriftung Taster 18x18 und 24x18</v>
      </c>
      <c r="C1312" s="84"/>
      <c r="D1312" s="84"/>
      <c r="E1312" s="85"/>
      <c r="F1312" s="84"/>
      <c r="G1312" s="114">
        <v>5557</v>
      </c>
      <c r="H1312" s="84"/>
      <c r="I1312" s="119">
        <f>IF($G1312="","",VLOOKUP($G1312,'AFM-Artikel'!$A$1:$D$4762,3))</f>
        <v>11.42</v>
      </c>
      <c r="J1312" s="120" t="str">
        <f>IF(Konfigurator!Q84="Ja","J","N")</f>
        <v>J</v>
      </c>
    </row>
    <row r="1313" spans="1:10" ht="13.5" thickBot="1" x14ac:dyDescent="0.25">
      <c r="A1313" s="141" t="s">
        <v>1890</v>
      </c>
      <c r="B1313" s="78" t="str">
        <f>IF($G1313="","",VLOOKUP($G1313,'AFM-Artikel'!$A$1:$D$4762,2))</f>
        <v>Nicht verfügbar!</v>
      </c>
      <c r="C1313" s="78"/>
      <c r="D1313" s="78"/>
      <c r="E1313" s="86"/>
      <c r="F1313" s="78"/>
      <c r="G1313" s="115">
        <v>0</v>
      </c>
      <c r="H1313" s="78"/>
      <c r="I1313" s="105">
        <f>IF($G1313="","",VLOOKUP($G1313,'AFM-Artikel'!$A$1:$D$4762,3))</f>
        <v>0</v>
      </c>
      <c r="J1313" s="107"/>
    </row>
    <row r="1319" spans="1:10" ht="13.5" thickBot="1" x14ac:dyDescent="0.25">
      <c r="B1319" t="s">
        <v>1388</v>
      </c>
    </row>
    <row r="1320" spans="1:10" ht="15" x14ac:dyDescent="0.2">
      <c r="A1320" s="62" t="s">
        <v>161</v>
      </c>
      <c r="B1320" s="63" t="s">
        <v>262</v>
      </c>
      <c r="C1320" s="64" t="s">
        <v>1658</v>
      </c>
      <c r="D1320" s="64" t="s">
        <v>1893</v>
      </c>
      <c r="E1320" s="80"/>
      <c r="F1320" s="66">
        <f>IF(Konfigurator!R$82=B1321,1,IF(Konfigurator!R$82=B1322,2,IF(Konfigurator!R$82=B1323,3,IF(Konfigurator!R$82=B1324,4,IF(Konfigurator!R$82=B1325,5,IF(Konfigurator!R$82=B1326,6,IF(Konfigurator!R$82=B1327,7,IF(Konfigurator!R$82=B1328,8,))))))))+IF(Konfigurator!R$82=B1329,9)+IF(Konfigurator!R$82=B1330,10)+IF(Konfigurator!R$82=E1320,0)</f>
        <v>0</v>
      </c>
      <c r="G1320" s="112" t="s">
        <v>1469</v>
      </c>
      <c r="H1320" s="81" t="s">
        <v>1461</v>
      </c>
      <c r="I1320" s="81" t="s">
        <v>498</v>
      </c>
      <c r="J1320" s="68" t="s">
        <v>1673</v>
      </c>
    </row>
    <row r="1321" spans="1:10" x14ac:dyDescent="0.2">
      <c r="A1321" s="70"/>
      <c r="B1321" s="54" t="str">
        <f>IF(ISNA(VLOOKUP(G1321,'AFM-Artikel'!$A$1:$D$4762,4,FALSE)),"-",VLOOKUP(G1321,'AFM-Artikel'!$A$1:$D$4762,4,FALSE))</f>
        <v>-</v>
      </c>
      <c r="C1321" s="54"/>
      <c r="D1321" s="54"/>
      <c r="E1321" s="53"/>
      <c r="F1321" s="54">
        <v>1</v>
      </c>
      <c r="G1321" s="113">
        <v>11321</v>
      </c>
      <c r="H1321" s="54"/>
      <c r="I1321" s="104">
        <f>IF($G1321="","",VLOOKUP($G1321,'AFM-Artikel'!$A$1:$D$4762,3))</f>
        <v>59.49</v>
      </c>
      <c r="J1321" s="106"/>
    </row>
    <row r="1322" spans="1:10" x14ac:dyDescent="0.2">
      <c r="A1322" s="70"/>
      <c r="B1322" s="54" t="str">
        <f>IF(ISNA(VLOOKUP(G1322,'AFM-Artikel'!$A$1:$D$4762,4,FALSE)),"-",VLOOKUP(G1322,'AFM-Artikel'!$A$1:$D$4762,4,FALSE))</f>
        <v>-</v>
      </c>
      <c r="C1322" s="71"/>
      <c r="D1322" s="54"/>
      <c r="E1322" s="53"/>
      <c r="F1322" s="54">
        <v>2</v>
      </c>
      <c r="G1322" s="113">
        <v>11322</v>
      </c>
      <c r="H1322" s="54"/>
      <c r="I1322" s="104">
        <f>IF($G1322="","",VLOOKUP($G1322,'AFM-Artikel'!$A$1:$D$4762,3))</f>
        <v>59.49</v>
      </c>
      <c r="J1322" s="106"/>
    </row>
    <row r="1323" spans="1:10" x14ac:dyDescent="0.2">
      <c r="A1323" s="70"/>
      <c r="B1323" s="54" t="str">
        <f>IF(ISNA(VLOOKUP(G1323,'AFM-Artikel'!$A$1:$D$4762,4,FALSE)),"-",VLOOKUP(G1323,'AFM-Artikel'!$A$1:$D$4762,4,FALSE))</f>
        <v>-</v>
      </c>
      <c r="C1323" s="71"/>
      <c r="D1323" s="54"/>
      <c r="E1323" s="53"/>
      <c r="F1323" s="54">
        <v>3</v>
      </c>
      <c r="G1323" s="113">
        <v>11323</v>
      </c>
      <c r="H1323" s="54"/>
      <c r="I1323" s="104">
        <f>IF($G1323="","",VLOOKUP($G1323,'AFM-Artikel'!$A$1:$D$4762,3))</f>
        <v>59.49</v>
      </c>
      <c r="J1323" s="106"/>
    </row>
    <row r="1324" spans="1:10" x14ac:dyDescent="0.2">
      <c r="A1324" s="70"/>
      <c r="B1324" s="54" t="str">
        <f>IF(ISNA(VLOOKUP(G1324,'AFM-Artikel'!$A$1:$D$4762,4,FALSE)),"-",VLOOKUP(G1324,'AFM-Artikel'!$A$1:$D$4762,4,FALSE))</f>
        <v>-</v>
      </c>
      <c r="C1324" s="71"/>
      <c r="D1324" s="54"/>
      <c r="E1324" s="53"/>
      <c r="F1324" s="54">
        <v>4</v>
      </c>
      <c r="G1324" s="113">
        <v>11324</v>
      </c>
      <c r="H1324" s="54"/>
      <c r="I1324" s="104">
        <f>IF($G1324="","",VLOOKUP($G1324,'AFM-Artikel'!$A$1:$D$4762,3))</f>
        <v>59.49</v>
      </c>
      <c r="J1324" s="106"/>
    </row>
    <row r="1325" spans="1:10" x14ac:dyDescent="0.2">
      <c r="A1325" s="70"/>
      <c r="B1325" s="54" t="str">
        <f>IF(ISNA(VLOOKUP(G1325,'AFM-Artikel'!$A$1:$D$4762,4,FALSE)),"-",VLOOKUP(G1325,'AFM-Artikel'!$A$1:$D$4762,4,FALSE))</f>
        <v>-</v>
      </c>
      <c r="C1325" s="71"/>
      <c r="D1325" s="54"/>
      <c r="E1325" s="53"/>
      <c r="F1325" s="54">
        <v>5</v>
      </c>
      <c r="G1325" s="113">
        <v>11325</v>
      </c>
      <c r="H1325" s="54"/>
      <c r="I1325" s="104">
        <f>IF($G1325="","",VLOOKUP($G1325,'AFM-Artikel'!$A$1:$D$4762,3))</f>
        <v>59.49</v>
      </c>
      <c r="J1325" s="106"/>
    </row>
    <row r="1326" spans="1:10" x14ac:dyDescent="0.2">
      <c r="A1326" s="70"/>
      <c r="B1326" s="54" t="str">
        <f>IF(ISNA(VLOOKUP(G1326,'AFM-Artikel'!$A$1:$D$4762,4,FALSE)),"-",VLOOKUP(G1326,'AFM-Artikel'!$A$1:$D$4762,4,FALSE))</f>
        <v>-</v>
      </c>
      <c r="C1326" s="71"/>
      <c r="D1326" s="54"/>
      <c r="E1326" s="53"/>
      <c r="F1326" s="72">
        <v>6</v>
      </c>
      <c r="G1326" s="113">
        <v>11326</v>
      </c>
      <c r="H1326" s="54"/>
      <c r="I1326" s="104">
        <f>IF($G1326="","",VLOOKUP($G1326,'AFM-Artikel'!$A$1:$D$4762,3))</f>
        <v>59.49</v>
      </c>
      <c r="J1326" s="106"/>
    </row>
    <row r="1327" spans="1:10" x14ac:dyDescent="0.2">
      <c r="A1327" s="70"/>
      <c r="B1327" s="54" t="str">
        <f>IF(ISNA(VLOOKUP(G1327,'AFM-Artikel'!$A$1:$D$4762,4,FALSE)),"-",VLOOKUP(G1327,'AFM-Artikel'!$A$1:$D$4762,4,FALSE))</f>
        <v>-</v>
      </c>
      <c r="C1327" s="71"/>
      <c r="D1327" s="54"/>
      <c r="E1327" s="53"/>
      <c r="F1327" s="54">
        <v>7</v>
      </c>
      <c r="G1327" s="113">
        <v>11327</v>
      </c>
      <c r="H1327" s="54"/>
      <c r="I1327" s="104">
        <f>IF($G1327="","",VLOOKUP($G1327,'AFM-Artikel'!$A$1:$D$4762,3))</f>
        <v>59.49</v>
      </c>
      <c r="J1327" s="106"/>
    </row>
    <row r="1328" spans="1:10" x14ac:dyDescent="0.2">
      <c r="A1328" s="70"/>
      <c r="B1328" s="54" t="str">
        <f>IF(ISNA(VLOOKUP(G1328,'AFM-Artikel'!$A$1:$D$4762,4,FALSE)),"-",VLOOKUP(G1328,'AFM-Artikel'!$A$1:$D$4762,4,FALSE))</f>
        <v>-</v>
      </c>
      <c r="C1328" s="71"/>
      <c r="D1328" s="54"/>
      <c r="E1328" s="53"/>
      <c r="F1328" s="54">
        <v>8</v>
      </c>
      <c r="G1328" s="113">
        <v>11328</v>
      </c>
      <c r="H1328" s="54"/>
      <c r="I1328" s="104">
        <f>IF($G1328="","",VLOOKUP($G1328,'AFM-Artikel'!$A$1:$D$4762,3))</f>
        <v>59.49</v>
      </c>
      <c r="J1328" s="106"/>
    </row>
    <row r="1329" spans="1:10" x14ac:dyDescent="0.2">
      <c r="A1329" s="70"/>
      <c r="B1329" s="54" t="str">
        <f>IF(ISNA(VLOOKUP(G1329,'AFM-Artikel'!$A$1:$D$4762,4,FALSE)),"-",VLOOKUP(G1329,'AFM-Artikel'!$A$1:$D$4762,4,FALSE))</f>
        <v>-</v>
      </c>
      <c r="C1329" s="71"/>
      <c r="D1329" s="54"/>
      <c r="E1329" s="53"/>
      <c r="F1329" s="54">
        <v>9</v>
      </c>
      <c r="G1329" s="113">
        <v>11329</v>
      </c>
      <c r="H1329" s="54"/>
      <c r="I1329" s="104">
        <f>IF($G1329="","",VLOOKUP($G1329,'AFM-Artikel'!$A$1:$D$4762,3))</f>
        <v>59.49</v>
      </c>
      <c r="J1329" s="106"/>
    </row>
    <row r="1330" spans="1:10" x14ac:dyDescent="0.2">
      <c r="A1330" s="75"/>
      <c r="B1330" s="54" t="str">
        <f>IF(ISNA(VLOOKUP(G1330,'AFM-Artikel'!$A$1:$D$4762,4,FALSE)),"-",VLOOKUP(G1330,'AFM-Artikel'!$A$1:$D$4762,4,FALSE))</f>
        <v>-</v>
      </c>
      <c r="C1330" s="76"/>
      <c r="D1330" s="77"/>
      <c r="E1330" s="82"/>
      <c r="F1330" s="77">
        <v>10</v>
      </c>
      <c r="G1330" s="113">
        <v>11330</v>
      </c>
      <c r="H1330" s="77"/>
      <c r="I1330" s="117">
        <f>IF($G1330="","",VLOOKUP($G1330,'AFM-Artikel'!$A$1:$D$4762,3))</f>
        <v>59.49</v>
      </c>
      <c r="J1330" s="118"/>
    </row>
    <row r="1331" spans="1:10" x14ac:dyDescent="0.2">
      <c r="A1331" s="83" t="s">
        <v>1888</v>
      </c>
      <c r="B1331" s="84" t="str">
        <f>IF($G1331="","",VLOOKUP($G1331,'AFM-Artikel'!$A$1:$D$4762,2))</f>
        <v>Kabel 12p.Neutrik/Cat.5 Stecker 2,5m</v>
      </c>
      <c r="C1331" s="84"/>
      <c r="D1331" s="84"/>
      <c r="E1331" s="85"/>
      <c r="F1331" s="84"/>
      <c r="G1331" s="114">
        <v>11331</v>
      </c>
      <c r="H1331" s="84"/>
      <c r="I1331" s="119">
        <f>IF($G1331="","",VLOOKUP($G1331,'AFM-Artikel'!$A$1:$D$4762,3))</f>
        <v>59.49</v>
      </c>
      <c r="J1331" s="120"/>
    </row>
    <row r="1332" spans="1:10" x14ac:dyDescent="0.2">
      <c r="A1332" s="83" t="s">
        <v>1889</v>
      </c>
      <c r="B1332" s="84" t="str">
        <f>IF($G1332="","",VLOOKUP($G1332,'AFM-Artikel'!$A$1:$D$4762,2))</f>
        <v>Kabel 12p.Neutrik/Cat.5 Stecker 2,5m</v>
      </c>
      <c r="C1332" s="84"/>
      <c r="D1332" s="84"/>
      <c r="E1332" s="85"/>
      <c r="F1332" s="84"/>
      <c r="G1332" s="114">
        <v>11332</v>
      </c>
      <c r="H1332" s="84"/>
      <c r="I1332" s="119">
        <f>IF($G1332="","",VLOOKUP($G1332,'AFM-Artikel'!$A$1:$D$4762,3))</f>
        <v>59.49</v>
      </c>
      <c r="J1332" s="120"/>
    </row>
    <row r="1333" spans="1:10" ht="13.5" thickBot="1" x14ac:dyDescent="0.25">
      <c r="A1333" s="141" t="s">
        <v>1890</v>
      </c>
      <c r="B1333" s="78" t="str">
        <f>IF($G1333="","",VLOOKUP($G1333,'AFM-Artikel'!$A$1:$D$4762,2))</f>
        <v>Kabel 12p.Neutrik/Cat.5 Stecker 2,5m</v>
      </c>
      <c r="C1333" s="78"/>
      <c r="D1333" s="78"/>
      <c r="E1333" s="86"/>
      <c r="F1333" s="78"/>
      <c r="G1333" s="115">
        <v>11333</v>
      </c>
      <c r="H1333" s="78"/>
      <c r="I1333" s="105">
        <f>IF($G1333="","",VLOOKUP($G1333,'AFM-Artikel'!$A$1:$D$4762,3))</f>
        <v>59.49</v>
      </c>
      <c r="J1333" s="107"/>
    </row>
    <row r="1339" spans="1:10" ht="13.5" thickBot="1" x14ac:dyDescent="0.25">
      <c r="B1339" t="s">
        <v>1389</v>
      </c>
    </row>
    <row r="1340" spans="1:10" ht="15" x14ac:dyDescent="0.2">
      <c r="A1340" s="62" t="s">
        <v>162</v>
      </c>
      <c r="B1340" s="63" t="s">
        <v>262</v>
      </c>
      <c r="C1340" s="64" t="s">
        <v>1658</v>
      </c>
      <c r="D1340" s="64" t="s">
        <v>1893</v>
      </c>
      <c r="E1340" s="80"/>
      <c r="F1340" s="66">
        <f>IF(Konfigurator!T$82=B1341,1,IF(Konfigurator!T$82=B1342,2,IF(Konfigurator!T$82=B1343,3,IF(Konfigurator!T$82=B1344,4,IF(Konfigurator!T$82=B1345,5,IF(Konfigurator!T$82=B1346,6,IF(Konfigurator!T$82=B1347,7,IF(Konfigurator!T$82=B1348,8,))))))))+IF(Konfigurator!T$82=B1349,9)+IF(Konfigurator!T$82=B1350,10)+IF(Konfigurator!T$82=E1340,0)</f>
        <v>0</v>
      </c>
      <c r="G1340" s="112" t="s">
        <v>1469</v>
      </c>
      <c r="H1340" s="81" t="s">
        <v>1461</v>
      </c>
      <c r="I1340" s="81" t="s">
        <v>498</v>
      </c>
      <c r="J1340" s="68" t="s">
        <v>1673</v>
      </c>
    </row>
    <row r="1341" spans="1:10" x14ac:dyDescent="0.2">
      <c r="A1341" s="70"/>
      <c r="B1341" s="54" t="str">
        <f>IF(ISNA(VLOOKUP(G1341,'AFM-Artikel'!$A$1:$D$4762,4,FALSE)),"-",VLOOKUP(G1341,'AFM-Artikel'!$A$1:$D$4762,4,FALSE))</f>
        <v>-</v>
      </c>
      <c r="C1341" s="54"/>
      <c r="D1341" s="54"/>
      <c r="E1341" s="53"/>
      <c r="F1341" s="54">
        <v>1</v>
      </c>
      <c r="G1341" s="113">
        <v>11341</v>
      </c>
      <c r="H1341" s="54">
        <v>4</v>
      </c>
      <c r="I1341" s="104">
        <f>IF($G1341="","",VLOOKUP($G1341,'AFM-Artikel'!$A$1:$D$4762,3))</f>
        <v>59.49</v>
      </c>
      <c r="J1341" s="106" t="s">
        <v>1674</v>
      </c>
    </row>
    <row r="1342" spans="1:10" x14ac:dyDescent="0.2">
      <c r="A1342" s="70"/>
      <c r="B1342" s="54" t="str">
        <f>IF(ISNA(VLOOKUP(G1342,'AFM-Artikel'!$A$1:$D$4762,4,FALSE)),"-",VLOOKUP(G1342,'AFM-Artikel'!$A$1:$D$4762,4,FALSE))</f>
        <v>-</v>
      </c>
      <c r="C1342" s="71"/>
      <c r="D1342" s="54"/>
      <c r="E1342" s="53"/>
      <c r="F1342" s="54">
        <v>2</v>
      </c>
      <c r="G1342" s="113">
        <v>11342</v>
      </c>
      <c r="H1342" s="54">
        <v>4</v>
      </c>
      <c r="I1342" s="104">
        <f>IF($G1342="","",VLOOKUP($G1342,'AFM-Artikel'!$A$1:$D$4762,3))</f>
        <v>59.49</v>
      </c>
      <c r="J1342" s="106" t="s">
        <v>1675</v>
      </c>
    </row>
    <row r="1343" spans="1:10" x14ac:dyDescent="0.2">
      <c r="A1343" s="70"/>
      <c r="B1343" s="54" t="str">
        <f>IF(ISNA(VLOOKUP(G1343,'AFM-Artikel'!$A$1:$D$4762,4,FALSE)),"-",VLOOKUP(G1343,'AFM-Artikel'!$A$1:$D$4762,4,FALSE))</f>
        <v>-</v>
      </c>
      <c r="C1343" s="71"/>
      <c r="D1343" s="54"/>
      <c r="E1343" s="53"/>
      <c r="F1343" s="54">
        <v>3</v>
      </c>
      <c r="G1343" s="113">
        <v>11343</v>
      </c>
      <c r="H1343" s="54"/>
      <c r="I1343" s="104">
        <f>IF($G1343="","",VLOOKUP($G1343,'AFM-Artikel'!$A$1:$D$4762,3))</f>
        <v>59.49</v>
      </c>
      <c r="J1343" s="106"/>
    </row>
    <row r="1344" spans="1:10" x14ac:dyDescent="0.2">
      <c r="A1344" s="70"/>
      <c r="B1344" s="54" t="str">
        <f>IF(ISNA(VLOOKUP(G1344,'AFM-Artikel'!$A$1:$D$4762,4,FALSE)),"-",VLOOKUP(G1344,'AFM-Artikel'!$A$1:$D$4762,4,FALSE))</f>
        <v>-</v>
      </c>
      <c r="C1344" s="71"/>
      <c r="D1344" s="54"/>
      <c r="E1344" s="53"/>
      <c r="F1344" s="54">
        <v>4</v>
      </c>
      <c r="G1344" s="113">
        <v>11344</v>
      </c>
      <c r="H1344" s="54"/>
      <c r="I1344" s="104">
        <f>IF($G1344="","",VLOOKUP($G1344,'AFM-Artikel'!$A$1:$D$4762,3))</f>
        <v>59.49</v>
      </c>
      <c r="J1344" s="106"/>
    </row>
    <row r="1345" spans="1:10" x14ac:dyDescent="0.2">
      <c r="A1345" s="70"/>
      <c r="B1345" s="54" t="str">
        <f>IF(ISNA(VLOOKUP(G1345,'AFM-Artikel'!$A$1:$D$4762,4,FALSE)),"-",VLOOKUP(G1345,'AFM-Artikel'!$A$1:$D$4762,4,FALSE))</f>
        <v>-</v>
      </c>
      <c r="C1345" s="71"/>
      <c r="D1345" s="54"/>
      <c r="E1345" s="53"/>
      <c r="F1345" s="54">
        <v>5</v>
      </c>
      <c r="G1345" s="113">
        <v>11345</v>
      </c>
      <c r="H1345" s="54"/>
      <c r="I1345" s="104">
        <f>IF($G1345="","",VLOOKUP($G1345,'AFM-Artikel'!$A$1:$D$4762,3))</f>
        <v>59.49</v>
      </c>
      <c r="J1345" s="106"/>
    </row>
    <row r="1346" spans="1:10" x14ac:dyDescent="0.2">
      <c r="A1346" s="70"/>
      <c r="B1346" s="54" t="str">
        <f>IF(ISNA(VLOOKUP(G1346,'AFM-Artikel'!$A$1:$D$4762,4,FALSE)),"-",VLOOKUP(G1346,'AFM-Artikel'!$A$1:$D$4762,4,FALSE))</f>
        <v>-</v>
      </c>
      <c r="C1346" s="71"/>
      <c r="D1346" s="54"/>
      <c r="E1346" s="53"/>
      <c r="F1346" s="72">
        <v>6</v>
      </c>
      <c r="G1346" s="113">
        <v>11346</v>
      </c>
      <c r="H1346" s="54"/>
      <c r="I1346" s="104">
        <f>IF($G1346="","",VLOOKUP($G1346,'AFM-Artikel'!$A$1:$D$4762,3))</f>
        <v>59.49</v>
      </c>
      <c r="J1346" s="106"/>
    </row>
    <row r="1347" spans="1:10" x14ac:dyDescent="0.2">
      <c r="A1347" s="70"/>
      <c r="B1347" s="54" t="str">
        <f>IF(ISNA(VLOOKUP(G1347,'AFM-Artikel'!$A$1:$D$4762,4,FALSE)),"-",VLOOKUP(G1347,'AFM-Artikel'!$A$1:$D$4762,4,FALSE))</f>
        <v>-</v>
      </c>
      <c r="C1347" s="71"/>
      <c r="D1347" s="54"/>
      <c r="E1347" s="53"/>
      <c r="F1347" s="54">
        <v>7</v>
      </c>
      <c r="G1347" s="113">
        <v>11347</v>
      </c>
      <c r="H1347" s="54"/>
      <c r="I1347" s="104">
        <f>IF($G1347="","",VLOOKUP($G1347,'AFM-Artikel'!$A$1:$D$4762,3))</f>
        <v>59.49</v>
      </c>
      <c r="J1347" s="106"/>
    </row>
    <row r="1348" spans="1:10" x14ac:dyDescent="0.2">
      <c r="A1348" s="70"/>
      <c r="B1348" s="54" t="str">
        <f>IF(ISNA(VLOOKUP(G1348,'AFM-Artikel'!$A$1:$D$4762,4,FALSE)),"-",VLOOKUP(G1348,'AFM-Artikel'!$A$1:$D$4762,4,FALSE))</f>
        <v>-</v>
      </c>
      <c r="C1348" s="71"/>
      <c r="D1348" s="54"/>
      <c r="E1348" s="53"/>
      <c r="F1348" s="54">
        <v>8</v>
      </c>
      <c r="G1348" s="113">
        <v>11348</v>
      </c>
      <c r="H1348" s="54"/>
      <c r="I1348" s="104">
        <f>IF($G1348="","",VLOOKUP($G1348,'AFM-Artikel'!$A$1:$D$4762,3))</f>
        <v>59.49</v>
      </c>
      <c r="J1348" s="106"/>
    </row>
    <row r="1349" spans="1:10" x14ac:dyDescent="0.2">
      <c r="A1349" s="70"/>
      <c r="B1349" s="54" t="str">
        <f>IF(ISNA(VLOOKUP(G1349,'AFM-Artikel'!$A$1:$D$4762,4,FALSE)),"-",VLOOKUP(G1349,'AFM-Artikel'!$A$1:$D$4762,4,FALSE))</f>
        <v>-</v>
      </c>
      <c r="C1349" s="71"/>
      <c r="D1349" s="54"/>
      <c r="E1349" s="53"/>
      <c r="F1349" s="54">
        <v>9</v>
      </c>
      <c r="G1349" s="113">
        <v>11349</v>
      </c>
      <c r="H1349" s="54"/>
      <c r="I1349" s="104">
        <f>IF($G1349="","",VLOOKUP($G1349,'AFM-Artikel'!$A$1:$D$4762,3))</f>
        <v>59.49</v>
      </c>
      <c r="J1349" s="106"/>
    </row>
    <row r="1350" spans="1:10" x14ac:dyDescent="0.2">
      <c r="A1350" s="75"/>
      <c r="B1350" s="54" t="str">
        <f>IF(ISNA(VLOOKUP(G1350,'AFM-Artikel'!$A$1:$D$4762,4,FALSE)),"-",VLOOKUP(G1350,'AFM-Artikel'!$A$1:$D$4762,4,FALSE))</f>
        <v>-</v>
      </c>
      <c r="C1350" s="76"/>
      <c r="D1350" s="77"/>
      <c r="E1350" s="82"/>
      <c r="F1350" s="77">
        <v>10</v>
      </c>
      <c r="G1350" s="113">
        <v>11350</v>
      </c>
      <c r="H1350" s="77"/>
      <c r="I1350" s="117">
        <f>IF($G1350="","",VLOOKUP($G1350,'AFM-Artikel'!$A$1:$D$4762,3))</f>
        <v>59.49</v>
      </c>
      <c r="J1350" s="118"/>
    </row>
    <row r="1351" spans="1:10" x14ac:dyDescent="0.2">
      <c r="A1351" s="83" t="s">
        <v>1888</v>
      </c>
      <c r="B1351" s="84" t="str">
        <f>IF($G1351="","",VLOOKUP($G1351,'AFM-Artikel'!$A$1:$D$4762,2))</f>
        <v>Kabel 12p.Neutrik/Cat.5 Stecker 2,5m</v>
      </c>
      <c r="C1351" s="84"/>
      <c r="D1351" s="84"/>
      <c r="E1351" s="85"/>
      <c r="F1351" s="84"/>
      <c r="G1351" s="114">
        <v>11351</v>
      </c>
      <c r="H1351" s="84"/>
      <c r="I1351" s="119">
        <f>IF($G1351="","",VLOOKUP($G1351,'AFM-Artikel'!$A$1:$D$4762,3))</f>
        <v>59.49</v>
      </c>
      <c r="J1351" s="120"/>
    </row>
    <row r="1352" spans="1:10" x14ac:dyDescent="0.2">
      <c r="A1352" s="83" t="s">
        <v>1889</v>
      </c>
      <c r="B1352" s="84" t="str">
        <f>IF($G1352="","",VLOOKUP($G1352,'AFM-Artikel'!$A$1:$D$4762,2))</f>
        <v>Kabel 12p.Neutrik/Cat.5 Stecker 2,5m</v>
      </c>
      <c r="C1352" s="84"/>
      <c r="D1352" s="84"/>
      <c r="E1352" s="85"/>
      <c r="F1352" s="84"/>
      <c r="G1352" s="114">
        <v>11352</v>
      </c>
      <c r="H1352" s="84"/>
      <c r="I1352" s="119">
        <f>IF($G1352="","",VLOOKUP($G1352,'AFM-Artikel'!$A$1:$D$4762,3))</f>
        <v>59.49</v>
      </c>
      <c r="J1352" s="120"/>
    </row>
    <row r="1353" spans="1:10" ht="13.5" thickBot="1" x14ac:dyDescent="0.25">
      <c r="A1353" s="141" t="s">
        <v>1890</v>
      </c>
      <c r="B1353" s="78" t="str">
        <f>IF($G1353="","",VLOOKUP($G1353,'AFM-Artikel'!$A$1:$D$4762,2))</f>
        <v>Kabel 12p.Neutrik/Cat.5 Stecker 2,5m</v>
      </c>
      <c r="C1353" s="78"/>
      <c r="D1353" s="78"/>
      <c r="E1353" s="86"/>
      <c r="F1353" s="78"/>
      <c r="G1353" s="115">
        <v>11353</v>
      </c>
      <c r="H1353" s="78"/>
      <c r="I1353" s="105">
        <f>IF($G1353="","",VLOOKUP($G1353,'AFM-Artikel'!$A$1:$D$4762,3))</f>
        <v>59.49</v>
      </c>
      <c r="J1353" s="107"/>
    </row>
    <row r="1359" spans="1:10" ht="13.5" thickBot="1" x14ac:dyDescent="0.25">
      <c r="B1359" t="s">
        <v>1390</v>
      </c>
    </row>
    <row r="1360" spans="1:10" ht="15" x14ac:dyDescent="0.2">
      <c r="A1360" s="62" t="s">
        <v>163</v>
      </c>
      <c r="B1360" s="63" t="s">
        <v>262</v>
      </c>
      <c r="C1360" s="64" t="s">
        <v>1658</v>
      </c>
      <c r="D1360" s="64" t="s">
        <v>1893</v>
      </c>
      <c r="E1360" s="80"/>
      <c r="F1360" s="66">
        <f>IF(Konfigurator!V$82=B1361,1,IF(Konfigurator!V$82=B1362,2,IF(Konfigurator!V$82=B1363,3,IF(Konfigurator!V$82=B1364,4,IF(Konfigurator!V$82=B1365,5,IF(Konfigurator!V$82=B1366,6,IF(Konfigurator!V$82=B1367,7,IF(Konfigurator!V$82=B1368,8,))))))))+IF(Konfigurator!V$82=B1369,9)+IF(Konfigurator!V$82=B1370,10)+IF(Konfigurator!V$82=E1360,0)</f>
        <v>0</v>
      </c>
      <c r="G1360" s="112" t="s">
        <v>1469</v>
      </c>
      <c r="H1360" s="81" t="s">
        <v>1461</v>
      </c>
      <c r="I1360" s="81" t="s">
        <v>498</v>
      </c>
      <c r="J1360" s="68" t="s">
        <v>1673</v>
      </c>
    </row>
    <row r="1361" spans="1:10" x14ac:dyDescent="0.2">
      <c r="A1361" s="70"/>
      <c r="B1361" s="54" t="str">
        <f>IF(ISNA(VLOOKUP(G1361,'AFM-Artikel'!$A$1:$D$4762,4,FALSE)),"-",VLOOKUP(G1361,'AFM-Artikel'!$A$1:$D$4762,4,FALSE))</f>
        <v>-</v>
      </c>
      <c r="C1361" s="54"/>
      <c r="D1361" s="54"/>
      <c r="E1361" s="53"/>
      <c r="F1361" s="54">
        <v>1</v>
      </c>
      <c r="G1361" s="113">
        <v>11361</v>
      </c>
      <c r="H1361" s="54">
        <v>4</v>
      </c>
      <c r="I1361" s="104">
        <f>IF($G1361="","",VLOOKUP($G1361,'AFM-Artikel'!$A$1:$D$4762,3))</f>
        <v>59.49</v>
      </c>
      <c r="J1361" s="106" t="s">
        <v>1674</v>
      </c>
    </row>
    <row r="1362" spans="1:10" x14ac:dyDescent="0.2">
      <c r="A1362" s="70"/>
      <c r="B1362" s="54" t="str">
        <f>IF(ISNA(VLOOKUP(G1362,'AFM-Artikel'!$A$1:$D$4762,4,FALSE)),"-",VLOOKUP(G1362,'AFM-Artikel'!$A$1:$D$4762,4,FALSE))</f>
        <v>-</v>
      </c>
      <c r="C1362" s="71"/>
      <c r="D1362" s="54"/>
      <c r="E1362" s="53"/>
      <c r="F1362" s="54">
        <v>2</v>
      </c>
      <c r="G1362" s="113">
        <v>11362</v>
      </c>
      <c r="H1362" s="54">
        <v>4</v>
      </c>
      <c r="I1362" s="104">
        <f>IF($G1362="","",VLOOKUP($G1362,'AFM-Artikel'!$A$1:$D$4762,3))</f>
        <v>59.49</v>
      </c>
      <c r="J1362" s="106" t="s">
        <v>1675</v>
      </c>
    </row>
    <row r="1363" spans="1:10" x14ac:dyDescent="0.2">
      <c r="A1363" s="70"/>
      <c r="B1363" s="54" t="str">
        <f>IF(ISNA(VLOOKUP(G1363,'AFM-Artikel'!$A$1:$D$4762,4,FALSE)),"-",VLOOKUP(G1363,'AFM-Artikel'!$A$1:$D$4762,4,FALSE))</f>
        <v>-</v>
      </c>
      <c r="C1363" s="71"/>
      <c r="D1363" s="54"/>
      <c r="E1363" s="53"/>
      <c r="F1363" s="54">
        <v>3</v>
      </c>
      <c r="G1363" s="113">
        <v>11363</v>
      </c>
      <c r="H1363" s="54"/>
      <c r="I1363" s="104">
        <f>IF($G1363="","",VLOOKUP($G1363,'AFM-Artikel'!$A$1:$D$4762,3))</f>
        <v>59.49</v>
      </c>
      <c r="J1363" s="106"/>
    </row>
    <row r="1364" spans="1:10" x14ac:dyDescent="0.2">
      <c r="A1364" s="70"/>
      <c r="B1364" s="54" t="str">
        <f>IF(ISNA(VLOOKUP(G1364,'AFM-Artikel'!$A$1:$D$4762,4,FALSE)),"-",VLOOKUP(G1364,'AFM-Artikel'!$A$1:$D$4762,4,FALSE))</f>
        <v>-</v>
      </c>
      <c r="C1364" s="71"/>
      <c r="D1364" s="54"/>
      <c r="E1364" s="53"/>
      <c r="F1364" s="54">
        <v>4</v>
      </c>
      <c r="G1364" s="113">
        <v>11364</v>
      </c>
      <c r="H1364" s="54"/>
      <c r="I1364" s="104">
        <f>IF($G1364="","",VLOOKUP($G1364,'AFM-Artikel'!$A$1:$D$4762,3))</f>
        <v>59.49</v>
      </c>
      <c r="J1364" s="106"/>
    </row>
    <row r="1365" spans="1:10" x14ac:dyDescent="0.2">
      <c r="A1365" s="70"/>
      <c r="B1365" s="54" t="str">
        <f>IF(ISNA(VLOOKUP(G1365,'AFM-Artikel'!$A$1:$D$4762,4,FALSE)),"-",VLOOKUP(G1365,'AFM-Artikel'!$A$1:$D$4762,4,FALSE))</f>
        <v>-</v>
      </c>
      <c r="C1365" s="71"/>
      <c r="D1365" s="54"/>
      <c r="E1365" s="53"/>
      <c r="F1365" s="54">
        <v>5</v>
      </c>
      <c r="G1365" s="113">
        <v>11365</v>
      </c>
      <c r="H1365" s="54"/>
      <c r="I1365" s="104">
        <f>IF($G1365="","",VLOOKUP($G1365,'AFM-Artikel'!$A$1:$D$4762,3))</f>
        <v>59.49</v>
      </c>
      <c r="J1365" s="106"/>
    </row>
    <row r="1366" spans="1:10" x14ac:dyDescent="0.2">
      <c r="A1366" s="70"/>
      <c r="B1366" s="54" t="str">
        <f>IF(ISNA(VLOOKUP(G1366,'AFM-Artikel'!$A$1:$D$4762,4,FALSE)),"-",VLOOKUP(G1366,'AFM-Artikel'!$A$1:$D$4762,4,FALSE))</f>
        <v>-</v>
      </c>
      <c r="C1366" s="71"/>
      <c r="D1366" s="54"/>
      <c r="E1366" s="53"/>
      <c r="F1366" s="72">
        <v>6</v>
      </c>
      <c r="G1366" s="113">
        <v>11366</v>
      </c>
      <c r="H1366" s="54"/>
      <c r="I1366" s="104">
        <f>IF($G1366="","",VLOOKUP($G1366,'AFM-Artikel'!$A$1:$D$4762,3))</f>
        <v>59.49</v>
      </c>
      <c r="J1366" s="106"/>
    </row>
    <row r="1367" spans="1:10" x14ac:dyDescent="0.2">
      <c r="A1367" s="70"/>
      <c r="B1367" s="54" t="str">
        <f>IF(ISNA(VLOOKUP(G1367,'AFM-Artikel'!$A$1:$D$4762,4,FALSE)),"-",VLOOKUP(G1367,'AFM-Artikel'!$A$1:$D$4762,4,FALSE))</f>
        <v>-</v>
      </c>
      <c r="C1367" s="71"/>
      <c r="D1367" s="54"/>
      <c r="E1367" s="53"/>
      <c r="F1367" s="54">
        <v>7</v>
      </c>
      <c r="G1367" s="113">
        <v>11367</v>
      </c>
      <c r="H1367" s="54"/>
      <c r="I1367" s="104">
        <f>IF($G1367="","",VLOOKUP($G1367,'AFM-Artikel'!$A$1:$D$4762,3))</f>
        <v>59.49</v>
      </c>
      <c r="J1367" s="106"/>
    </row>
    <row r="1368" spans="1:10" x14ac:dyDescent="0.2">
      <c r="A1368" s="70"/>
      <c r="B1368" s="54" t="str">
        <f>IF(ISNA(VLOOKUP(G1368,'AFM-Artikel'!$A$1:$D$4762,4,FALSE)),"-",VLOOKUP(G1368,'AFM-Artikel'!$A$1:$D$4762,4,FALSE))</f>
        <v>-</v>
      </c>
      <c r="C1368" s="71"/>
      <c r="D1368" s="54"/>
      <c r="E1368" s="53"/>
      <c r="F1368" s="54">
        <v>8</v>
      </c>
      <c r="G1368" s="113">
        <v>11368</v>
      </c>
      <c r="H1368" s="54"/>
      <c r="I1368" s="104">
        <f>IF($G1368="","",VLOOKUP($G1368,'AFM-Artikel'!$A$1:$D$4762,3))</f>
        <v>59.49</v>
      </c>
      <c r="J1368" s="106"/>
    </row>
    <row r="1369" spans="1:10" x14ac:dyDescent="0.2">
      <c r="A1369" s="70"/>
      <c r="B1369" s="54" t="str">
        <f>IF(ISNA(VLOOKUP(G1369,'AFM-Artikel'!$A$1:$D$4762,4,FALSE)),"-",VLOOKUP(G1369,'AFM-Artikel'!$A$1:$D$4762,4,FALSE))</f>
        <v>-</v>
      </c>
      <c r="C1369" s="71"/>
      <c r="D1369" s="54"/>
      <c r="E1369" s="53"/>
      <c r="F1369" s="54">
        <v>9</v>
      </c>
      <c r="G1369" s="113">
        <v>11369</v>
      </c>
      <c r="H1369" s="54"/>
      <c r="I1369" s="104">
        <f>IF($G1369="","",VLOOKUP($G1369,'AFM-Artikel'!$A$1:$D$4762,3))</f>
        <v>59.49</v>
      </c>
      <c r="J1369" s="106"/>
    </row>
    <row r="1370" spans="1:10" x14ac:dyDescent="0.2">
      <c r="A1370" s="75"/>
      <c r="B1370" s="54" t="str">
        <f>IF(ISNA(VLOOKUP(G1370,'AFM-Artikel'!$A$1:$D$4762,4,FALSE)),"-",VLOOKUP(G1370,'AFM-Artikel'!$A$1:$D$4762,4,FALSE))</f>
        <v>-</v>
      </c>
      <c r="C1370" s="76"/>
      <c r="D1370" s="77"/>
      <c r="E1370" s="82"/>
      <c r="F1370" s="77">
        <v>10</v>
      </c>
      <c r="G1370" s="113">
        <v>11370</v>
      </c>
      <c r="H1370" s="77"/>
      <c r="I1370" s="117">
        <f>IF($G1370="","",VLOOKUP($G1370,'AFM-Artikel'!$A$1:$D$4762,3))</f>
        <v>59.49</v>
      </c>
      <c r="J1370" s="118"/>
    </row>
    <row r="1371" spans="1:10" x14ac:dyDescent="0.2">
      <c r="A1371" s="83" t="s">
        <v>1888</v>
      </c>
      <c r="B1371" s="84" t="str">
        <f>IF($G1371="","",VLOOKUP($G1371,'AFM-Artikel'!$A$1:$D$4762,2))</f>
        <v>Kabel 12p.Neutrik/Cat.5 Stecker 2,5m</v>
      </c>
      <c r="C1371" s="84"/>
      <c r="D1371" s="84"/>
      <c r="E1371" s="85"/>
      <c r="F1371" s="84"/>
      <c r="G1371" s="114">
        <v>11371</v>
      </c>
      <c r="H1371" s="84"/>
      <c r="I1371" s="119">
        <f>IF($G1371="","",VLOOKUP($G1371,'AFM-Artikel'!$A$1:$D$4762,3))</f>
        <v>59.49</v>
      </c>
      <c r="J1371" s="120"/>
    </row>
    <row r="1372" spans="1:10" x14ac:dyDescent="0.2">
      <c r="A1372" s="83" t="s">
        <v>1889</v>
      </c>
      <c r="B1372" s="84" t="str">
        <f>IF($G1372="","",VLOOKUP($G1372,'AFM-Artikel'!$A$1:$D$4762,2))</f>
        <v>Kabel 12p.Neutrik/Cat.5 Stecker 2,5m</v>
      </c>
      <c r="C1372" s="84"/>
      <c r="D1372" s="84"/>
      <c r="E1372" s="85"/>
      <c r="F1372" s="84"/>
      <c r="G1372" s="114">
        <v>11372</v>
      </c>
      <c r="H1372" s="84"/>
      <c r="I1372" s="119">
        <f>IF($G1372="","",VLOOKUP($G1372,'AFM-Artikel'!$A$1:$D$4762,3))</f>
        <v>59.49</v>
      </c>
      <c r="J1372" s="120"/>
    </row>
    <row r="1373" spans="1:10" ht="13.5" thickBot="1" x14ac:dyDescent="0.25">
      <c r="A1373" s="141" t="s">
        <v>1890</v>
      </c>
      <c r="B1373" s="78" t="str">
        <f>IF($G1373="","",VLOOKUP($G1373,'AFM-Artikel'!$A$1:$D$4762,2))</f>
        <v>Kabel 12p.Neutrik/Cat.5 Stecker 2,5m</v>
      </c>
      <c r="C1373" s="78"/>
      <c r="D1373" s="78"/>
      <c r="E1373" s="86"/>
      <c r="F1373" s="78"/>
      <c r="G1373" s="115">
        <v>11373</v>
      </c>
      <c r="H1373" s="78"/>
      <c r="I1373" s="105">
        <f>IF($G1373="","",VLOOKUP($G1373,'AFM-Artikel'!$A$1:$D$4762,3))</f>
        <v>59.49</v>
      </c>
      <c r="J1373" s="107"/>
    </row>
    <row r="1379" spans="1:10" ht="13.5" thickBot="1" x14ac:dyDescent="0.25">
      <c r="B1379" t="s">
        <v>1391</v>
      </c>
    </row>
    <row r="1380" spans="1:10" ht="15" x14ac:dyDescent="0.2">
      <c r="A1380" s="62" t="s">
        <v>164</v>
      </c>
      <c r="B1380" s="63" t="s">
        <v>262</v>
      </c>
      <c r="C1380" s="64" t="s">
        <v>1658</v>
      </c>
      <c r="D1380" s="64" t="s">
        <v>1893</v>
      </c>
      <c r="E1380" s="80"/>
      <c r="F1380" s="66">
        <f>IF(Konfigurator!X$82=B1381,1,IF(Konfigurator!X$82=B1382,2,IF(Konfigurator!X$82=B1383,3,IF(Konfigurator!X$82=B1384,4,IF(Konfigurator!X$82=B1385,5,IF(Konfigurator!X$82=B1386,6,IF(Konfigurator!X$82=B1387,7,IF(Konfigurator!X$82=B1388,8,))))))))+IF(Konfigurator!X$82=B1389,9)+IF(Konfigurator!X$82=B1390,10)+IF(Konfigurator!X$82=E1380,0)</f>
        <v>0</v>
      </c>
      <c r="G1380" s="112" t="s">
        <v>1469</v>
      </c>
      <c r="H1380" s="81" t="s">
        <v>1461</v>
      </c>
      <c r="I1380" s="81" t="s">
        <v>498</v>
      </c>
      <c r="J1380" s="68" t="s">
        <v>1673</v>
      </c>
    </row>
    <row r="1381" spans="1:10" x14ac:dyDescent="0.2">
      <c r="A1381" s="70"/>
      <c r="B1381" s="54" t="str">
        <f>IF(ISNA(VLOOKUP(G1381,'AFM-Artikel'!$A$1:$D$4762,4,FALSE)),"-",VLOOKUP(G1381,'AFM-Artikel'!$A$1:$D$4762,4,FALSE))</f>
        <v>-</v>
      </c>
      <c r="C1381" s="54"/>
      <c r="D1381" s="54"/>
      <c r="E1381" s="53"/>
      <c r="F1381" s="54">
        <v>1</v>
      </c>
      <c r="G1381" s="113">
        <v>11381</v>
      </c>
      <c r="H1381" s="54">
        <v>4</v>
      </c>
      <c r="I1381" s="104">
        <f>IF($G1381="","",VLOOKUP($G1381,'AFM-Artikel'!$A$1:$D$4762,3))</f>
        <v>59.49</v>
      </c>
      <c r="J1381" s="106" t="s">
        <v>1674</v>
      </c>
    </row>
    <row r="1382" spans="1:10" x14ac:dyDescent="0.2">
      <c r="A1382" s="70"/>
      <c r="B1382" s="54" t="str">
        <f>IF(ISNA(VLOOKUP(G1382,'AFM-Artikel'!$A$1:$D$4762,4,FALSE)),"-",VLOOKUP(G1382,'AFM-Artikel'!$A$1:$D$4762,4,FALSE))</f>
        <v>-</v>
      </c>
      <c r="C1382" s="71"/>
      <c r="D1382" s="54"/>
      <c r="E1382" s="53"/>
      <c r="F1382" s="54">
        <v>2</v>
      </c>
      <c r="G1382" s="113">
        <v>11382</v>
      </c>
      <c r="H1382" s="54">
        <v>4</v>
      </c>
      <c r="I1382" s="104">
        <f>IF($G1382="","",VLOOKUP($G1382,'AFM-Artikel'!$A$1:$D$4762,3))</f>
        <v>59.49</v>
      </c>
      <c r="J1382" s="106" t="s">
        <v>1675</v>
      </c>
    </row>
    <row r="1383" spans="1:10" x14ac:dyDescent="0.2">
      <c r="A1383" s="70"/>
      <c r="B1383" s="54" t="str">
        <f>IF(ISNA(VLOOKUP(G1383,'AFM-Artikel'!$A$1:$D$4762,4,FALSE)),"-",VLOOKUP(G1383,'AFM-Artikel'!$A$1:$D$4762,4,FALSE))</f>
        <v>-</v>
      </c>
      <c r="C1383" s="71"/>
      <c r="D1383" s="54"/>
      <c r="E1383" s="53"/>
      <c r="F1383" s="54">
        <v>3</v>
      </c>
      <c r="G1383" s="113">
        <v>11383</v>
      </c>
      <c r="H1383" s="54"/>
      <c r="I1383" s="104">
        <f>IF($G1383="","",VLOOKUP($G1383,'AFM-Artikel'!$A$1:$D$4762,3))</f>
        <v>59.49</v>
      </c>
      <c r="J1383" s="106"/>
    </row>
    <row r="1384" spans="1:10" x14ac:dyDescent="0.2">
      <c r="A1384" s="70"/>
      <c r="B1384" s="54" t="str">
        <f>IF(ISNA(VLOOKUP(G1384,'AFM-Artikel'!$A$1:$D$4762,4,FALSE)),"-",VLOOKUP(G1384,'AFM-Artikel'!$A$1:$D$4762,4,FALSE))</f>
        <v>-</v>
      </c>
      <c r="C1384" s="71"/>
      <c r="D1384" s="54"/>
      <c r="E1384" s="53"/>
      <c r="F1384" s="54">
        <v>4</v>
      </c>
      <c r="G1384" s="113">
        <v>11384</v>
      </c>
      <c r="H1384" s="54"/>
      <c r="I1384" s="104">
        <f>IF($G1384="","",VLOOKUP($G1384,'AFM-Artikel'!$A$1:$D$4762,3))</f>
        <v>59.49</v>
      </c>
      <c r="J1384" s="106"/>
    </row>
    <row r="1385" spans="1:10" x14ac:dyDescent="0.2">
      <c r="A1385" s="70"/>
      <c r="B1385" s="54" t="str">
        <f>IF(ISNA(VLOOKUP(G1385,'AFM-Artikel'!$A$1:$D$4762,4,FALSE)),"-",VLOOKUP(G1385,'AFM-Artikel'!$A$1:$D$4762,4,FALSE))</f>
        <v>-</v>
      </c>
      <c r="C1385" s="71"/>
      <c r="D1385" s="54"/>
      <c r="E1385" s="53"/>
      <c r="F1385" s="54">
        <v>5</v>
      </c>
      <c r="G1385" s="113">
        <v>11385</v>
      </c>
      <c r="H1385" s="54"/>
      <c r="I1385" s="104">
        <f>IF($G1385="","",VLOOKUP($G1385,'AFM-Artikel'!$A$1:$D$4762,3))</f>
        <v>59.49</v>
      </c>
      <c r="J1385" s="106"/>
    </row>
    <row r="1386" spans="1:10" x14ac:dyDescent="0.2">
      <c r="A1386" s="70"/>
      <c r="B1386" s="54" t="str">
        <f>IF(ISNA(VLOOKUP(G1386,'AFM-Artikel'!$A$1:$D$4762,4,FALSE)),"-",VLOOKUP(G1386,'AFM-Artikel'!$A$1:$D$4762,4,FALSE))</f>
        <v>-</v>
      </c>
      <c r="C1386" s="71"/>
      <c r="D1386" s="54"/>
      <c r="E1386" s="53"/>
      <c r="F1386" s="72">
        <v>6</v>
      </c>
      <c r="G1386" s="113">
        <v>11386</v>
      </c>
      <c r="H1386" s="54"/>
      <c r="I1386" s="104">
        <f>IF($G1386="","",VLOOKUP($G1386,'AFM-Artikel'!$A$1:$D$4762,3))</f>
        <v>59.49</v>
      </c>
      <c r="J1386" s="106"/>
    </row>
    <row r="1387" spans="1:10" x14ac:dyDescent="0.2">
      <c r="A1387" s="70"/>
      <c r="B1387" s="54" t="str">
        <f>IF(ISNA(VLOOKUP(G1387,'AFM-Artikel'!$A$1:$D$4762,4,FALSE)),"-",VLOOKUP(G1387,'AFM-Artikel'!$A$1:$D$4762,4,FALSE))</f>
        <v>-</v>
      </c>
      <c r="C1387" s="71"/>
      <c r="D1387" s="54"/>
      <c r="E1387" s="53"/>
      <c r="F1387" s="54">
        <v>7</v>
      </c>
      <c r="G1387" s="113">
        <v>11387</v>
      </c>
      <c r="H1387" s="54"/>
      <c r="I1387" s="104">
        <f>IF($G1387="","",VLOOKUP($G1387,'AFM-Artikel'!$A$1:$D$4762,3))</f>
        <v>59.49</v>
      </c>
      <c r="J1387" s="106"/>
    </row>
    <row r="1388" spans="1:10" x14ac:dyDescent="0.2">
      <c r="A1388" s="70"/>
      <c r="B1388" s="54" t="str">
        <f>IF(ISNA(VLOOKUP(G1388,'AFM-Artikel'!$A$1:$D$4762,4,FALSE)),"-",VLOOKUP(G1388,'AFM-Artikel'!$A$1:$D$4762,4,FALSE))</f>
        <v>-</v>
      </c>
      <c r="C1388" s="71"/>
      <c r="D1388" s="54"/>
      <c r="E1388" s="53"/>
      <c r="F1388" s="54">
        <v>8</v>
      </c>
      <c r="G1388" s="113">
        <v>11388</v>
      </c>
      <c r="H1388" s="54"/>
      <c r="I1388" s="104">
        <f>IF($G1388="","",VLOOKUP($G1388,'AFM-Artikel'!$A$1:$D$4762,3))</f>
        <v>59.49</v>
      </c>
      <c r="J1388" s="106"/>
    </row>
    <row r="1389" spans="1:10" x14ac:dyDescent="0.2">
      <c r="A1389" s="70"/>
      <c r="B1389" s="54" t="str">
        <f>IF(ISNA(VLOOKUP(G1389,'AFM-Artikel'!$A$1:$D$4762,4,FALSE)),"-",VLOOKUP(G1389,'AFM-Artikel'!$A$1:$D$4762,4,FALSE))</f>
        <v>-</v>
      </c>
      <c r="C1389" s="71"/>
      <c r="D1389" s="54"/>
      <c r="E1389" s="53"/>
      <c r="F1389" s="54">
        <v>9</v>
      </c>
      <c r="G1389" s="113">
        <v>11389</v>
      </c>
      <c r="H1389" s="54"/>
      <c r="I1389" s="104">
        <f>IF($G1389="","",VLOOKUP($G1389,'AFM-Artikel'!$A$1:$D$4762,3))</f>
        <v>59.49</v>
      </c>
      <c r="J1389" s="106"/>
    </row>
    <row r="1390" spans="1:10" x14ac:dyDescent="0.2">
      <c r="A1390" s="75"/>
      <c r="B1390" s="54" t="str">
        <f>IF(ISNA(VLOOKUP(G1390,'AFM-Artikel'!$A$1:$D$4762,4,FALSE)),"-",VLOOKUP(G1390,'AFM-Artikel'!$A$1:$D$4762,4,FALSE))</f>
        <v>-</v>
      </c>
      <c r="C1390" s="76"/>
      <c r="D1390" s="77"/>
      <c r="E1390" s="82"/>
      <c r="F1390" s="77">
        <v>10</v>
      </c>
      <c r="G1390" s="113">
        <v>11390</v>
      </c>
      <c r="H1390" s="77"/>
      <c r="I1390" s="117">
        <f>IF($G1390="","",VLOOKUP($G1390,'AFM-Artikel'!$A$1:$D$4762,3))</f>
        <v>59.49</v>
      </c>
      <c r="J1390" s="118"/>
    </row>
    <row r="1391" spans="1:10" x14ac:dyDescent="0.2">
      <c r="A1391" s="83" t="s">
        <v>1888</v>
      </c>
      <c r="B1391" s="84" t="str">
        <f>IF($G1391="","",VLOOKUP($G1391,'AFM-Artikel'!$A$1:$D$4762,2))</f>
        <v>Kabel 12p.Neutrik/Cat.5 Stecker 2,5m</v>
      </c>
      <c r="C1391" s="84"/>
      <c r="D1391" s="84"/>
      <c r="E1391" s="85"/>
      <c r="F1391" s="84"/>
      <c r="G1391" s="114">
        <v>11391</v>
      </c>
      <c r="H1391" s="84"/>
      <c r="I1391" s="119">
        <f>IF($G1391="","",VLOOKUP($G1391,'AFM-Artikel'!$A$1:$D$4762,3))</f>
        <v>59.49</v>
      </c>
      <c r="J1391" s="120"/>
    </row>
    <row r="1392" spans="1:10" x14ac:dyDescent="0.2">
      <c r="A1392" s="83" t="s">
        <v>1889</v>
      </c>
      <c r="B1392" s="84" t="str">
        <f>IF($G1392="","",VLOOKUP($G1392,'AFM-Artikel'!$A$1:$D$4762,2))</f>
        <v>Kabel 12p.Neutrik/Cat.5 Stecker 2,5m</v>
      </c>
      <c r="C1392" s="84"/>
      <c r="D1392" s="84"/>
      <c r="E1392" s="85"/>
      <c r="F1392" s="84"/>
      <c r="G1392" s="114">
        <v>11392</v>
      </c>
      <c r="H1392" s="84"/>
      <c r="I1392" s="119">
        <f>IF($G1392="","",VLOOKUP($G1392,'AFM-Artikel'!$A$1:$D$4762,3))</f>
        <v>59.49</v>
      </c>
      <c r="J1392" s="120"/>
    </row>
    <row r="1393" spans="1:10" ht="13.5" thickBot="1" x14ac:dyDescent="0.25">
      <c r="A1393" s="141" t="s">
        <v>1890</v>
      </c>
      <c r="B1393" s="78" t="str">
        <f>IF($G1393="","",VLOOKUP($G1393,'AFM-Artikel'!$A$1:$D$4762,2))</f>
        <v>Kabel 12p.Neutrik/Cat.5 Stecker 2,5m</v>
      </c>
      <c r="C1393" s="78"/>
      <c r="D1393" s="78"/>
      <c r="E1393" s="86"/>
      <c r="F1393" s="78"/>
      <c r="G1393" s="115">
        <v>11393</v>
      </c>
      <c r="H1393" s="78"/>
      <c r="I1393" s="105">
        <f>IF($G1393="","",VLOOKUP($G1393,'AFM-Artikel'!$A$1:$D$4762,3))</f>
        <v>59.49</v>
      </c>
      <c r="J1393" s="107"/>
    </row>
    <row r="1399" spans="1:10" ht="13.5" thickBot="1" x14ac:dyDescent="0.25">
      <c r="B1399" t="s">
        <v>577</v>
      </c>
    </row>
    <row r="1400" spans="1:10" ht="15" x14ac:dyDescent="0.2">
      <c r="A1400" s="62" t="s">
        <v>6</v>
      </c>
      <c r="B1400" s="63" t="s">
        <v>262</v>
      </c>
      <c r="C1400" s="64" t="s">
        <v>1658</v>
      </c>
      <c r="D1400" s="64" t="s">
        <v>1893</v>
      </c>
      <c r="E1400" s="80"/>
      <c r="F1400" s="66">
        <f>IF(Konfigurator!B$92=B1401,1,IF(Konfigurator!B$92=B1402,2,IF(Konfigurator!B$92=B1403,3,IF(Konfigurator!B$92=B1404,4,IF(Konfigurator!B$92=B1405,5,IF(Konfigurator!B$92=B1406,6,IF(Konfigurator!B$92=B1407,7,IF(Konfigurator!B$92=B1408,8,))))))))+IF(Konfigurator!B$92=B1409,9)+IF(Konfigurator!B$92=B1410,10)+IF(Konfigurator!B$92=E1400,0)</f>
        <v>0</v>
      </c>
      <c r="G1400" s="112" t="s">
        <v>1469</v>
      </c>
      <c r="H1400" s="81" t="s">
        <v>1461</v>
      </c>
      <c r="I1400" s="81" t="s">
        <v>498</v>
      </c>
      <c r="J1400" s="68" t="s">
        <v>1673</v>
      </c>
    </row>
    <row r="1401" spans="1:10" x14ac:dyDescent="0.2">
      <c r="A1401" s="70"/>
      <c r="B1401" s="54" t="str">
        <f>IF(ISNA(VLOOKUP(G1401,'AFM-Artikel'!$A$1:$D$4762,4,FALSE)),"-",VLOOKUP(G1401,'AFM-Artikel'!$A$1:$D$4762,4,FALSE))</f>
        <v>-</v>
      </c>
      <c r="C1401" s="54"/>
      <c r="D1401" s="54"/>
      <c r="E1401" s="53"/>
      <c r="F1401" s="54">
        <v>1</v>
      </c>
      <c r="G1401" s="113">
        <v>11401</v>
      </c>
      <c r="H1401" s="54">
        <v>4</v>
      </c>
      <c r="I1401" s="104">
        <f>IF($G1401="","",VLOOKUP($G1401,'AFM-Artikel'!$A$1:$D$4762,3))</f>
        <v>59.49</v>
      </c>
      <c r="J1401" s="106" t="s">
        <v>1674</v>
      </c>
    </row>
    <row r="1402" spans="1:10" x14ac:dyDescent="0.2">
      <c r="A1402" s="70"/>
      <c r="B1402" s="54" t="str">
        <f>IF(ISNA(VLOOKUP(G1402,'AFM-Artikel'!$A$1:$D$4762,4,FALSE)),"-",VLOOKUP(G1402,'AFM-Artikel'!$A$1:$D$4762,4,FALSE))</f>
        <v>-</v>
      </c>
      <c r="C1402" s="71"/>
      <c r="D1402" s="54"/>
      <c r="E1402" s="53"/>
      <c r="F1402" s="54">
        <v>2</v>
      </c>
      <c r="G1402" s="113">
        <v>11402</v>
      </c>
      <c r="H1402" s="54">
        <v>4</v>
      </c>
      <c r="I1402" s="104">
        <f>IF($G1402="","",VLOOKUP($G1402,'AFM-Artikel'!$A$1:$D$4762,3))</f>
        <v>59.49</v>
      </c>
      <c r="J1402" s="106" t="s">
        <v>1675</v>
      </c>
    </row>
    <row r="1403" spans="1:10" x14ac:dyDescent="0.2">
      <c r="A1403" s="70"/>
      <c r="B1403" s="54" t="str">
        <f>IF(ISNA(VLOOKUP(G1403,'AFM-Artikel'!$A$1:$D$4762,4,FALSE)),"-",VLOOKUP(G1403,'AFM-Artikel'!$A$1:$D$4762,4,FALSE))</f>
        <v>-</v>
      </c>
      <c r="C1403" s="71"/>
      <c r="D1403" s="54"/>
      <c r="E1403" s="53"/>
      <c r="F1403" s="54">
        <v>3</v>
      </c>
      <c r="G1403" s="113">
        <v>11403</v>
      </c>
      <c r="H1403" s="54"/>
      <c r="I1403" s="104">
        <f>IF($G1403="","",VLOOKUP($G1403,'AFM-Artikel'!$A$1:$D$4762,3))</f>
        <v>59.49</v>
      </c>
      <c r="J1403" s="106"/>
    </row>
    <row r="1404" spans="1:10" x14ac:dyDescent="0.2">
      <c r="A1404" s="70"/>
      <c r="B1404" s="54" t="str">
        <f>IF(ISNA(VLOOKUP(G1404,'AFM-Artikel'!$A$1:$D$4762,4,FALSE)),"-",VLOOKUP(G1404,'AFM-Artikel'!$A$1:$D$4762,4,FALSE))</f>
        <v>-</v>
      </c>
      <c r="C1404" s="71"/>
      <c r="D1404" s="54"/>
      <c r="E1404" s="53"/>
      <c r="F1404" s="54">
        <v>4</v>
      </c>
      <c r="G1404" s="113">
        <v>11404</v>
      </c>
      <c r="H1404" s="54"/>
      <c r="I1404" s="104">
        <f>IF($G1404="","",VLOOKUP($G1404,'AFM-Artikel'!$A$1:$D$4762,3))</f>
        <v>59.49</v>
      </c>
      <c r="J1404" s="106"/>
    </row>
    <row r="1405" spans="1:10" x14ac:dyDescent="0.2">
      <c r="A1405" s="70"/>
      <c r="B1405" s="54" t="str">
        <f>IF(ISNA(VLOOKUP(G1405,'AFM-Artikel'!$A$1:$D$4762,4,FALSE)),"-",VLOOKUP(G1405,'AFM-Artikel'!$A$1:$D$4762,4,FALSE))</f>
        <v>-</v>
      </c>
      <c r="C1405" s="71"/>
      <c r="D1405" s="54"/>
      <c r="E1405" s="53"/>
      <c r="F1405" s="54">
        <v>5</v>
      </c>
      <c r="G1405" s="113">
        <v>11405</v>
      </c>
      <c r="H1405" s="54"/>
      <c r="I1405" s="104">
        <f>IF($G1405="","",VLOOKUP($G1405,'AFM-Artikel'!$A$1:$D$4762,3))</f>
        <v>59.49</v>
      </c>
      <c r="J1405" s="106"/>
    </row>
    <row r="1406" spans="1:10" x14ac:dyDescent="0.2">
      <c r="A1406" s="70"/>
      <c r="B1406" s="54" t="str">
        <f>IF(ISNA(VLOOKUP(G1406,'AFM-Artikel'!$A$1:$D$4762,4,FALSE)),"-",VLOOKUP(G1406,'AFM-Artikel'!$A$1:$D$4762,4,FALSE))</f>
        <v>-</v>
      </c>
      <c r="C1406" s="71"/>
      <c r="D1406" s="54"/>
      <c r="E1406" s="53"/>
      <c r="F1406" s="72">
        <v>6</v>
      </c>
      <c r="G1406" s="113">
        <v>11406</v>
      </c>
      <c r="H1406" s="54"/>
      <c r="I1406" s="104">
        <f>IF($G1406="","",VLOOKUP($G1406,'AFM-Artikel'!$A$1:$D$4762,3))</f>
        <v>59.49</v>
      </c>
      <c r="J1406" s="106"/>
    </row>
    <row r="1407" spans="1:10" x14ac:dyDescent="0.2">
      <c r="A1407" s="70"/>
      <c r="B1407" s="54" t="str">
        <f>IF(ISNA(VLOOKUP(G1407,'AFM-Artikel'!$A$1:$D$4762,4,FALSE)),"-",VLOOKUP(G1407,'AFM-Artikel'!$A$1:$D$4762,4,FALSE))</f>
        <v>-</v>
      </c>
      <c r="C1407" s="71"/>
      <c r="D1407" s="54"/>
      <c r="E1407" s="53"/>
      <c r="F1407" s="54">
        <v>7</v>
      </c>
      <c r="G1407" s="113">
        <v>11407</v>
      </c>
      <c r="H1407" s="54"/>
      <c r="I1407" s="104">
        <f>IF($G1407="","",VLOOKUP($G1407,'AFM-Artikel'!$A$1:$D$4762,3))</f>
        <v>59.49</v>
      </c>
      <c r="J1407" s="106"/>
    </row>
    <row r="1408" spans="1:10" x14ac:dyDescent="0.2">
      <c r="A1408" s="70"/>
      <c r="B1408" s="54" t="str">
        <f>IF(ISNA(VLOOKUP(G1408,'AFM-Artikel'!$A$1:$D$4762,4,FALSE)),"-",VLOOKUP(G1408,'AFM-Artikel'!$A$1:$D$4762,4,FALSE))</f>
        <v>-</v>
      </c>
      <c r="C1408" s="71"/>
      <c r="D1408" s="54"/>
      <c r="E1408" s="53"/>
      <c r="F1408" s="54">
        <v>8</v>
      </c>
      <c r="G1408" s="113">
        <v>11408</v>
      </c>
      <c r="H1408" s="54"/>
      <c r="I1408" s="104">
        <f>IF($G1408="","",VLOOKUP($G1408,'AFM-Artikel'!$A$1:$D$4762,3))</f>
        <v>59.49</v>
      </c>
      <c r="J1408" s="106"/>
    </row>
    <row r="1409" spans="1:10" x14ac:dyDescent="0.2">
      <c r="A1409" s="70"/>
      <c r="B1409" s="54" t="str">
        <f>IF(ISNA(VLOOKUP(G1409,'AFM-Artikel'!$A$1:$D$4762,4,FALSE)),"-",VLOOKUP(G1409,'AFM-Artikel'!$A$1:$D$4762,4,FALSE))</f>
        <v>-</v>
      </c>
      <c r="C1409" s="71"/>
      <c r="D1409" s="54"/>
      <c r="E1409" s="53"/>
      <c r="F1409" s="54">
        <v>9</v>
      </c>
      <c r="G1409" s="113">
        <v>11409</v>
      </c>
      <c r="H1409" s="54"/>
      <c r="I1409" s="104">
        <f>IF($G1409="","",VLOOKUP($G1409,'AFM-Artikel'!$A$1:$D$4762,3))</f>
        <v>59.49</v>
      </c>
      <c r="J1409" s="106"/>
    </row>
    <row r="1410" spans="1:10" x14ac:dyDescent="0.2">
      <c r="A1410" s="75"/>
      <c r="B1410" s="54" t="str">
        <f>IF(ISNA(VLOOKUP(G1410,'AFM-Artikel'!$A$1:$D$4762,4,FALSE)),"-",VLOOKUP(G1410,'AFM-Artikel'!$A$1:$D$4762,4,FALSE))</f>
        <v>-</v>
      </c>
      <c r="C1410" s="76"/>
      <c r="D1410" s="77"/>
      <c r="E1410" s="82"/>
      <c r="F1410" s="77">
        <v>10</v>
      </c>
      <c r="G1410" s="113">
        <v>11410</v>
      </c>
      <c r="H1410" s="77"/>
      <c r="I1410" s="117">
        <f>IF($G1410="","",VLOOKUP($G1410,'AFM-Artikel'!$A$1:$D$4762,3))</f>
        <v>59.49</v>
      </c>
      <c r="J1410" s="118"/>
    </row>
    <row r="1411" spans="1:10" x14ac:dyDescent="0.2">
      <c r="A1411" s="83" t="s">
        <v>1888</v>
      </c>
      <c r="B1411" s="84" t="str">
        <f>IF($G1411="","",VLOOKUP($G1411,'AFM-Artikel'!$A$1:$D$4762,2))</f>
        <v>Kabel 12p.Neutrik/Cat.5 Stecker 2,5m</v>
      </c>
      <c r="C1411" s="84"/>
      <c r="D1411" s="84"/>
      <c r="E1411" s="85"/>
      <c r="F1411" s="84"/>
      <c r="G1411" s="114">
        <v>11411</v>
      </c>
      <c r="H1411" s="84"/>
      <c r="I1411" s="119">
        <f>IF($G1411="","",VLOOKUP($G1411,'AFM-Artikel'!$A$1:$D$4762,3))</f>
        <v>59.49</v>
      </c>
      <c r="J1411" s="120"/>
    </row>
    <row r="1412" spans="1:10" x14ac:dyDescent="0.2">
      <c r="A1412" s="83" t="s">
        <v>1889</v>
      </c>
      <c r="B1412" s="84" t="str">
        <f>IF($G1412="","",VLOOKUP($G1412,'AFM-Artikel'!$A$1:$D$4762,2))</f>
        <v>Kabel 12p.Neutrik/Cat.5 Stecker 2,5m</v>
      </c>
      <c r="C1412" s="84"/>
      <c r="D1412" s="84"/>
      <c r="E1412" s="85"/>
      <c r="F1412" s="84"/>
      <c r="G1412" s="114">
        <v>11412</v>
      </c>
      <c r="H1412" s="84"/>
      <c r="I1412" s="119">
        <f>IF($G1412="","",VLOOKUP($G1412,'AFM-Artikel'!$A$1:$D$4762,3))</f>
        <v>59.49</v>
      </c>
      <c r="J1412" s="120"/>
    </row>
    <row r="1413" spans="1:10" ht="13.5" thickBot="1" x14ac:dyDescent="0.25">
      <c r="A1413" s="83" t="s">
        <v>1890</v>
      </c>
      <c r="B1413" s="78" t="str">
        <f>IF($G1413="","",VLOOKUP($G1413,'AFM-Artikel'!$A$1:$D$4762,2))</f>
        <v>Kabel 12p.Neutrik/Cat.5 Stecker 2,5m</v>
      </c>
      <c r="C1413" s="78"/>
      <c r="D1413" s="78"/>
      <c r="E1413" s="86"/>
      <c r="F1413" s="78"/>
      <c r="G1413" s="115">
        <v>11413</v>
      </c>
      <c r="H1413" s="78"/>
      <c r="I1413" s="105">
        <f>IF($G1413="","",VLOOKUP($G1413,'AFM-Artikel'!$A$1:$D$4762,3))</f>
        <v>59.49</v>
      </c>
      <c r="J1413" s="107"/>
    </row>
    <row r="1419" spans="1:10" ht="13.5" thickBot="1" x14ac:dyDescent="0.25">
      <c r="B1419" t="s">
        <v>578</v>
      </c>
    </row>
    <row r="1420" spans="1:10" ht="15" x14ac:dyDescent="0.2">
      <c r="A1420" s="62" t="s">
        <v>5</v>
      </c>
      <c r="B1420" s="63" t="s">
        <v>262</v>
      </c>
      <c r="C1420" s="64" t="s">
        <v>1658</v>
      </c>
      <c r="D1420" s="64" t="s">
        <v>1893</v>
      </c>
      <c r="E1420" s="80"/>
      <c r="F1420" s="66">
        <f>IF(Konfigurator!D$92=B1421,1,IF(Konfigurator!D$92=B1422,2,IF(Konfigurator!D$92=B1423,3,IF(Konfigurator!D$92=B1424,4,IF(Konfigurator!D$92=B1425,5,IF(Konfigurator!D$92=B1426,6,IF(Konfigurator!D$92=B1427,7,IF(Konfigurator!D$92=B1428,8,))))))))+IF(Konfigurator!D$92=B1429,9)+IF(Konfigurator!D$92=B1430,10)+IF(Konfigurator!D$92=E1420,0)</f>
        <v>0</v>
      </c>
      <c r="G1420" s="112" t="s">
        <v>1469</v>
      </c>
      <c r="H1420" s="81" t="s">
        <v>1461</v>
      </c>
      <c r="I1420" s="81" t="s">
        <v>498</v>
      </c>
      <c r="J1420" s="68" t="s">
        <v>1673</v>
      </c>
    </row>
    <row r="1421" spans="1:10" x14ac:dyDescent="0.2">
      <c r="A1421" s="70"/>
      <c r="B1421" s="54" t="str">
        <f>IF(ISNA(VLOOKUP(G1421,'AFM-Artikel'!$A$1:$D$4762,4,FALSE)),"-",VLOOKUP(G1421,'AFM-Artikel'!$A$1:$D$4762,4,FALSE))</f>
        <v>-</v>
      </c>
      <c r="C1421" s="54"/>
      <c r="D1421" s="54"/>
      <c r="E1421" s="53"/>
      <c r="F1421" s="54">
        <v>1</v>
      </c>
      <c r="G1421" s="113">
        <v>11421</v>
      </c>
      <c r="H1421" s="54">
        <v>8</v>
      </c>
      <c r="I1421" s="104">
        <f>IF($G1421="","",VLOOKUP($G1421,'AFM-Artikel'!$A$1:$D$4762,3))</f>
        <v>59.49</v>
      </c>
      <c r="J1421" s="106" t="s">
        <v>1674</v>
      </c>
    </row>
    <row r="1422" spans="1:10" x14ac:dyDescent="0.2">
      <c r="A1422" s="70"/>
      <c r="B1422" s="54" t="str">
        <f>IF(ISNA(VLOOKUP(G1422,'AFM-Artikel'!$A$1:$D$4762,4,FALSE)),"-",VLOOKUP(G1422,'AFM-Artikel'!$A$1:$D$4762,4,FALSE))</f>
        <v>-</v>
      </c>
      <c r="C1422" s="71"/>
      <c r="D1422" s="54"/>
      <c r="E1422" s="53"/>
      <c r="F1422" s="54">
        <v>2</v>
      </c>
      <c r="G1422" s="113">
        <v>11422</v>
      </c>
      <c r="H1422" s="54">
        <v>8</v>
      </c>
      <c r="I1422" s="104">
        <f>IF($G1422="","",VLOOKUP($G1422,'AFM-Artikel'!$A$1:$D$4762,3))</f>
        <v>59.49</v>
      </c>
      <c r="J1422" s="106" t="s">
        <v>1675</v>
      </c>
    </row>
    <row r="1423" spans="1:10" x14ac:dyDescent="0.2">
      <c r="A1423" s="70"/>
      <c r="B1423" s="54" t="str">
        <f>IF(ISNA(VLOOKUP(G1423,'AFM-Artikel'!$A$1:$D$4762,4,FALSE)),"-",VLOOKUP(G1423,'AFM-Artikel'!$A$1:$D$4762,4,FALSE))</f>
        <v>-</v>
      </c>
      <c r="C1423" s="71"/>
      <c r="D1423" s="54"/>
      <c r="E1423" s="53"/>
      <c r="F1423" s="54">
        <v>3</v>
      </c>
      <c r="G1423" s="113">
        <v>11423</v>
      </c>
      <c r="H1423" s="54">
        <v>8</v>
      </c>
      <c r="I1423" s="104">
        <f>IF($G1423="","",VLOOKUP($G1423,'AFM-Artikel'!$A$1:$D$4762,3))</f>
        <v>59.49</v>
      </c>
      <c r="J1423" s="106"/>
    </row>
    <row r="1424" spans="1:10" x14ac:dyDescent="0.2">
      <c r="A1424" s="70"/>
      <c r="B1424" s="54" t="str">
        <f>IF(ISNA(VLOOKUP(G1424,'AFM-Artikel'!$A$1:$D$4762,4,FALSE)),"-",VLOOKUP(G1424,'AFM-Artikel'!$A$1:$D$4762,4,FALSE))</f>
        <v>-</v>
      </c>
      <c r="C1424" s="71"/>
      <c r="D1424" s="54"/>
      <c r="E1424" s="53"/>
      <c r="F1424" s="54">
        <v>4</v>
      </c>
      <c r="G1424" s="113">
        <v>11424</v>
      </c>
      <c r="H1424" s="54">
        <v>8</v>
      </c>
      <c r="I1424" s="104">
        <f>IF($G1424="","",VLOOKUP($G1424,'AFM-Artikel'!$A$1:$D$4762,3))</f>
        <v>59.49</v>
      </c>
      <c r="J1424" s="106"/>
    </row>
    <row r="1425" spans="1:10" x14ac:dyDescent="0.2">
      <c r="A1425" s="70"/>
      <c r="B1425" s="54" t="str">
        <f>IF(ISNA(VLOOKUP(G1425,'AFM-Artikel'!$A$1:$D$4762,4,FALSE)),"-",VLOOKUP(G1425,'AFM-Artikel'!$A$1:$D$4762,4,FALSE))</f>
        <v>-</v>
      </c>
      <c r="C1425" s="71"/>
      <c r="D1425" s="54"/>
      <c r="E1425" s="53"/>
      <c r="F1425" s="54">
        <v>5</v>
      </c>
      <c r="G1425" s="113">
        <v>11425</v>
      </c>
      <c r="H1425" s="54">
        <v>8</v>
      </c>
      <c r="I1425" s="104">
        <f>IF($G1425="","",VLOOKUP($G1425,'AFM-Artikel'!$A$1:$D$4762,3))</f>
        <v>59.49</v>
      </c>
      <c r="J1425" s="106"/>
    </row>
    <row r="1426" spans="1:10" x14ac:dyDescent="0.2">
      <c r="A1426" s="70"/>
      <c r="B1426" s="54" t="str">
        <f>IF(ISNA(VLOOKUP(G1426,'AFM-Artikel'!$A$1:$D$4762,4,FALSE)),"-",VLOOKUP(G1426,'AFM-Artikel'!$A$1:$D$4762,4,FALSE))</f>
        <v>-</v>
      </c>
      <c r="C1426" s="71"/>
      <c r="D1426" s="54"/>
      <c r="E1426" s="53"/>
      <c r="F1426" s="72">
        <v>6</v>
      </c>
      <c r="G1426" s="113">
        <v>11426</v>
      </c>
      <c r="H1426" s="54">
        <v>8</v>
      </c>
      <c r="I1426" s="104">
        <f>IF($G1426="","",VLOOKUP($G1426,'AFM-Artikel'!$A$1:$D$4762,3))</f>
        <v>59.49</v>
      </c>
      <c r="J1426" s="106"/>
    </row>
    <row r="1427" spans="1:10" x14ac:dyDescent="0.2">
      <c r="A1427" s="70"/>
      <c r="B1427" s="54" t="str">
        <f>IF(ISNA(VLOOKUP(G1427,'AFM-Artikel'!$A$1:$D$4762,4,FALSE)),"-",VLOOKUP(G1427,'AFM-Artikel'!$A$1:$D$4762,4,FALSE))</f>
        <v>-</v>
      </c>
      <c r="C1427" s="71"/>
      <c r="D1427" s="54"/>
      <c r="E1427" s="53"/>
      <c r="F1427" s="54">
        <v>7</v>
      </c>
      <c r="G1427" s="113">
        <v>11427</v>
      </c>
      <c r="H1427" s="54">
        <v>8</v>
      </c>
      <c r="I1427" s="104">
        <f>IF($G1427="","",VLOOKUP($G1427,'AFM-Artikel'!$A$1:$D$4762,3))</f>
        <v>59.49</v>
      </c>
      <c r="J1427" s="106"/>
    </row>
    <row r="1428" spans="1:10" x14ac:dyDescent="0.2">
      <c r="A1428" s="70"/>
      <c r="B1428" s="54" t="str">
        <f>IF(ISNA(VLOOKUP(G1428,'AFM-Artikel'!$A$1:$D$4762,4,FALSE)),"-",VLOOKUP(G1428,'AFM-Artikel'!$A$1:$D$4762,4,FALSE))</f>
        <v>-</v>
      </c>
      <c r="C1428" s="71"/>
      <c r="D1428" s="54"/>
      <c r="E1428" s="53"/>
      <c r="F1428" s="54">
        <v>8</v>
      </c>
      <c r="G1428" s="113">
        <v>11428</v>
      </c>
      <c r="H1428" s="54">
        <v>8</v>
      </c>
      <c r="I1428" s="104">
        <f>IF($G1428="","",VLOOKUP($G1428,'AFM-Artikel'!$A$1:$D$4762,3))</f>
        <v>59.49</v>
      </c>
      <c r="J1428" s="106"/>
    </row>
    <row r="1429" spans="1:10" x14ac:dyDescent="0.2">
      <c r="A1429" s="70"/>
      <c r="B1429" s="54" t="str">
        <f>IF(ISNA(VLOOKUP(G1429,'AFM-Artikel'!$A$1:$D$4762,4,FALSE)),"-",VLOOKUP(G1429,'AFM-Artikel'!$A$1:$D$4762,4,FALSE))</f>
        <v>-</v>
      </c>
      <c r="C1429" s="71"/>
      <c r="D1429" s="54"/>
      <c r="E1429" s="53"/>
      <c r="F1429" s="54">
        <v>9</v>
      </c>
      <c r="G1429" s="113">
        <v>11429</v>
      </c>
      <c r="H1429" s="54">
        <v>8</v>
      </c>
      <c r="I1429" s="104">
        <f>IF($G1429="","",VLOOKUP($G1429,'AFM-Artikel'!$A$1:$D$4762,3))</f>
        <v>59.49</v>
      </c>
      <c r="J1429" s="106"/>
    </row>
    <row r="1430" spans="1:10" x14ac:dyDescent="0.2">
      <c r="A1430" s="75"/>
      <c r="B1430" s="54" t="str">
        <f>IF(ISNA(VLOOKUP(G1430,'AFM-Artikel'!$A$1:$D$4762,4,FALSE)),"-",VLOOKUP(G1430,'AFM-Artikel'!$A$1:$D$4762,4,FALSE))</f>
        <v>-</v>
      </c>
      <c r="C1430" s="76"/>
      <c r="D1430" s="77"/>
      <c r="E1430" s="82"/>
      <c r="F1430" s="77">
        <v>10</v>
      </c>
      <c r="G1430" s="113">
        <v>11430</v>
      </c>
      <c r="H1430" s="77">
        <v>8</v>
      </c>
      <c r="I1430" s="117">
        <f>IF($G1430="","",VLOOKUP($G1430,'AFM-Artikel'!$A$1:$D$4762,3))</f>
        <v>59.49</v>
      </c>
      <c r="J1430" s="118"/>
    </row>
    <row r="1431" spans="1:10" x14ac:dyDescent="0.2">
      <c r="A1431" s="83" t="s">
        <v>1888</v>
      </c>
      <c r="B1431" s="84" t="str">
        <f>IF($G1431="","",VLOOKUP($G1431,'AFM-Artikel'!$A$1:$D$4762,2))</f>
        <v>Kabel 12p.Neutrik/Cat.5 Stecker 2,5m</v>
      </c>
      <c r="C1431" s="84"/>
      <c r="D1431" s="84"/>
      <c r="E1431" s="85"/>
      <c r="F1431" s="84"/>
      <c r="G1431" s="114">
        <v>11431</v>
      </c>
      <c r="H1431" s="84"/>
      <c r="I1431" s="119">
        <f>IF($G1431="","",VLOOKUP($G1431,'AFM-Artikel'!$A$1:$D$4762,3))</f>
        <v>59.49</v>
      </c>
      <c r="J1431" s="120"/>
    </row>
    <row r="1432" spans="1:10" x14ac:dyDescent="0.2">
      <c r="A1432" s="83" t="s">
        <v>1889</v>
      </c>
      <c r="B1432" s="84" t="str">
        <f>IF($G1432="","",VLOOKUP($G1432,'AFM-Artikel'!$A$1:$D$4762,2))</f>
        <v>Kabel 12p.Neutrik/Cat.5 Stecker 2,5m</v>
      </c>
      <c r="C1432" s="84"/>
      <c r="D1432" s="84"/>
      <c r="E1432" s="85"/>
      <c r="F1432" s="84"/>
      <c r="G1432" s="114">
        <v>11432</v>
      </c>
      <c r="H1432" s="84"/>
      <c r="I1432" s="119">
        <f>IF($G1432="","",VLOOKUP($G1432,'AFM-Artikel'!$A$1:$D$4762,3))</f>
        <v>59.49</v>
      </c>
      <c r="J1432" s="120"/>
    </row>
    <row r="1433" spans="1:10" ht="13.5" thickBot="1" x14ac:dyDescent="0.25">
      <c r="A1433" s="141" t="s">
        <v>1890</v>
      </c>
      <c r="B1433" s="78" t="str">
        <f>IF($G1433="","",VLOOKUP($G1433,'AFM-Artikel'!$A$1:$D$4762,2))</f>
        <v>Kabel 12p.Neutrik/Cat.5 Stecker 2,5m</v>
      </c>
      <c r="C1433" s="78"/>
      <c r="D1433" s="78"/>
      <c r="E1433" s="86"/>
      <c r="F1433" s="78"/>
      <c r="G1433" s="115">
        <v>11433</v>
      </c>
      <c r="H1433" s="78"/>
      <c r="I1433" s="105">
        <f>IF($G1433="","",VLOOKUP($G1433,'AFM-Artikel'!$A$1:$D$4762,3))</f>
        <v>59.49</v>
      </c>
      <c r="J1433" s="107"/>
    </row>
    <row r="1439" spans="1:10" ht="13.5" thickBot="1" x14ac:dyDescent="0.25">
      <c r="B1439" t="s">
        <v>579</v>
      </c>
    </row>
    <row r="1440" spans="1:10" ht="15" x14ac:dyDescent="0.2">
      <c r="A1440" s="62" t="s">
        <v>1132</v>
      </c>
      <c r="B1440" s="63" t="s">
        <v>262</v>
      </c>
      <c r="C1440" s="64" t="s">
        <v>1658</v>
      </c>
      <c r="D1440" s="64" t="s">
        <v>1893</v>
      </c>
      <c r="E1440" s="80"/>
      <c r="F1440" s="66">
        <f>IF(Konfigurator!F$92=B1441,1,IF(Konfigurator!F$92=B1442,2,IF(Konfigurator!F$92=B1443,3,IF(Konfigurator!F$92=B1444,4,IF(Konfigurator!F$92=B1445,5,IF(Konfigurator!F$92=B1446,6,IF(Konfigurator!F$92=B1447,7,IF(Konfigurator!F$92=B1448,8,))))))))+IF(Konfigurator!F$92=B1449,9)+IF(Konfigurator!F$92=B1450,10)+IF(Konfigurator!F$92=E1440,0)</f>
        <v>1</v>
      </c>
      <c r="G1440" s="112" t="s">
        <v>1469</v>
      </c>
      <c r="H1440" s="81" t="s">
        <v>1461</v>
      </c>
      <c r="I1440" s="81" t="s">
        <v>498</v>
      </c>
      <c r="J1440" s="68" t="s">
        <v>1673</v>
      </c>
    </row>
    <row r="1441" spans="1:10" x14ac:dyDescent="0.2">
      <c r="A1441" s="70"/>
      <c r="B1441" s="54" t="str">
        <f>IF(ISNA(VLOOKUP(G1441,'AFM-Artikel'!$A$1:$D$4762,4,FALSE)),"-",VLOOKUP(G1441,'AFM-Artikel'!$A$1:$D$4762,4,FALSE))</f>
        <v>Durchf. Ende Ru</v>
      </c>
      <c r="C1441" s="54"/>
      <c r="D1441" s="54"/>
      <c r="E1441" s="53"/>
      <c r="F1441" s="54">
        <v>1</v>
      </c>
      <c r="G1441" s="113">
        <v>5724</v>
      </c>
      <c r="H1441" s="54">
        <v>4</v>
      </c>
      <c r="I1441" s="104">
        <f>IF($G1441="","",VLOOKUP($G1441,'AFM-Artikel'!$A$1:$D$4762,3))</f>
        <v>7.22</v>
      </c>
      <c r="J1441" s="106" t="s">
        <v>1674</v>
      </c>
    </row>
    <row r="1442" spans="1:10" x14ac:dyDescent="0.2">
      <c r="A1442" s="70"/>
      <c r="B1442" s="54" t="str">
        <f>IF(ISNA(VLOOKUP(G1442,'AFM-Artikel'!$A$1:$D$4762,4,FALSE)),"-",VLOOKUP(G1442,'AFM-Artikel'!$A$1:$D$4762,4,FALSE))</f>
        <v>-</v>
      </c>
      <c r="C1442" s="71"/>
      <c r="D1442" s="54"/>
      <c r="E1442" s="53"/>
      <c r="F1442" s="54">
        <v>2</v>
      </c>
      <c r="G1442" s="113">
        <v>1</v>
      </c>
      <c r="H1442" s="54"/>
      <c r="I1442" s="104">
        <f>IF($G1442="","",VLOOKUP($G1442,'AFM-Artikel'!$A$1:$D$4762,3))</f>
        <v>0</v>
      </c>
      <c r="J1442" s="106"/>
    </row>
    <row r="1443" spans="1:10" x14ac:dyDescent="0.2">
      <c r="A1443" s="70"/>
      <c r="B1443" s="54" t="str">
        <f>IF(ISNA(VLOOKUP(G1443,'AFM-Artikel'!$A$1:$D$4762,4,FALSE)),"-",VLOOKUP(G1443,'AFM-Artikel'!$A$1:$D$4762,4,FALSE))</f>
        <v>-</v>
      </c>
      <c r="C1443" s="71"/>
      <c r="D1443" s="54"/>
      <c r="E1443" s="53"/>
      <c r="F1443" s="54">
        <v>3</v>
      </c>
      <c r="G1443" s="113">
        <v>1</v>
      </c>
      <c r="H1443" s="54"/>
      <c r="I1443" s="104">
        <f>IF($G1443="","",VLOOKUP($G1443,'AFM-Artikel'!$A$1:$D$4762,3))</f>
        <v>0</v>
      </c>
      <c r="J1443" s="106"/>
    </row>
    <row r="1444" spans="1:10" x14ac:dyDescent="0.2">
      <c r="A1444" s="70"/>
      <c r="B1444" s="54" t="str">
        <f>IF(ISNA(VLOOKUP(G1444,'AFM-Artikel'!$A$1:$D$4762,4,FALSE)),"-",VLOOKUP(G1444,'AFM-Artikel'!$A$1:$D$4762,4,FALSE))</f>
        <v>-</v>
      </c>
      <c r="C1444" s="71"/>
      <c r="D1444" s="54"/>
      <c r="E1444" s="53"/>
      <c r="F1444" s="54">
        <v>4</v>
      </c>
      <c r="G1444" s="113">
        <v>1</v>
      </c>
      <c r="H1444" s="54"/>
      <c r="I1444" s="104">
        <f>IF($G1444="","",VLOOKUP($G1444,'AFM-Artikel'!$A$1:$D$4762,3))</f>
        <v>0</v>
      </c>
      <c r="J1444" s="106"/>
    </row>
    <row r="1445" spans="1:10" x14ac:dyDescent="0.2">
      <c r="A1445" s="70"/>
      <c r="B1445" s="54" t="str">
        <f>IF(ISNA(VLOOKUP(G1445,'AFM-Artikel'!$A$1:$D$4762,4,FALSE)),"-",VLOOKUP(G1445,'AFM-Artikel'!$A$1:$D$4762,4,FALSE))</f>
        <v>-</v>
      </c>
      <c r="C1445" s="71"/>
      <c r="D1445" s="54"/>
      <c r="E1445" s="53"/>
      <c r="F1445" s="54">
        <v>5</v>
      </c>
      <c r="G1445" s="113">
        <v>1</v>
      </c>
      <c r="H1445" s="54"/>
      <c r="I1445" s="104">
        <f>IF($G1445="","",VLOOKUP($G1445,'AFM-Artikel'!$A$1:$D$4762,3))</f>
        <v>0</v>
      </c>
      <c r="J1445" s="106"/>
    </row>
    <row r="1446" spans="1:10" x14ac:dyDescent="0.2">
      <c r="A1446" s="70"/>
      <c r="B1446" s="54" t="str">
        <f>IF(ISNA(VLOOKUP(G1446,'AFM-Artikel'!$A$1:$D$4762,4,FALSE)),"-",VLOOKUP(G1446,'AFM-Artikel'!$A$1:$D$4762,4,FALSE))</f>
        <v>-</v>
      </c>
      <c r="C1446" s="71"/>
      <c r="D1446" s="54"/>
      <c r="E1446" s="53"/>
      <c r="F1446" s="72">
        <v>6</v>
      </c>
      <c r="G1446" s="113">
        <v>1</v>
      </c>
      <c r="H1446" s="54"/>
      <c r="I1446" s="104">
        <f>IF($G1446="","",VLOOKUP($G1446,'AFM-Artikel'!$A$1:$D$4762,3))</f>
        <v>0</v>
      </c>
      <c r="J1446" s="106"/>
    </row>
    <row r="1447" spans="1:10" x14ac:dyDescent="0.2">
      <c r="A1447" s="70"/>
      <c r="B1447" s="54" t="str">
        <f>IF(ISNA(VLOOKUP(G1447,'AFM-Artikel'!$A$1:$D$4762,4,FALSE)),"-",VLOOKUP(G1447,'AFM-Artikel'!$A$1:$D$4762,4,FALSE))</f>
        <v>-</v>
      </c>
      <c r="C1447" s="71"/>
      <c r="D1447" s="54"/>
      <c r="E1447" s="53"/>
      <c r="F1447" s="54">
        <v>7</v>
      </c>
      <c r="G1447" s="113">
        <v>1</v>
      </c>
      <c r="H1447" s="54"/>
      <c r="I1447" s="104">
        <f>IF($G1447="","",VLOOKUP($G1447,'AFM-Artikel'!$A$1:$D$4762,3))</f>
        <v>0</v>
      </c>
      <c r="J1447" s="106"/>
    </row>
    <row r="1448" spans="1:10" x14ac:dyDescent="0.2">
      <c r="A1448" s="70"/>
      <c r="B1448" s="54" t="str">
        <f>IF(ISNA(VLOOKUP(G1448,'AFM-Artikel'!$A$1:$D$4762,4,FALSE)),"-",VLOOKUP(G1448,'AFM-Artikel'!$A$1:$D$4762,4,FALSE))</f>
        <v>-</v>
      </c>
      <c r="C1448" s="71"/>
      <c r="D1448" s="54"/>
      <c r="E1448" s="53"/>
      <c r="F1448" s="54">
        <v>8</v>
      </c>
      <c r="G1448" s="113">
        <v>1</v>
      </c>
      <c r="H1448" s="54"/>
      <c r="I1448" s="104">
        <f>IF($G1448="","",VLOOKUP($G1448,'AFM-Artikel'!$A$1:$D$4762,3))</f>
        <v>0</v>
      </c>
      <c r="J1448" s="106"/>
    </row>
    <row r="1449" spans="1:10" x14ac:dyDescent="0.2">
      <c r="A1449" s="70"/>
      <c r="B1449" s="54" t="str">
        <f>IF(ISNA(VLOOKUP(G1449,'AFM-Artikel'!$A$1:$D$4762,4,FALSE)),"-",VLOOKUP(G1449,'AFM-Artikel'!$A$1:$D$4762,4,FALSE))</f>
        <v>-</v>
      </c>
      <c r="C1449" s="71"/>
      <c r="D1449" s="54"/>
      <c r="E1449" s="53"/>
      <c r="F1449" s="54">
        <v>9</v>
      </c>
      <c r="G1449" s="113">
        <v>1</v>
      </c>
      <c r="H1449" s="54"/>
      <c r="I1449" s="104">
        <f>IF($G1449="","",VLOOKUP($G1449,'AFM-Artikel'!$A$1:$D$4762,3))</f>
        <v>0</v>
      </c>
      <c r="J1449" s="106"/>
    </row>
    <row r="1450" spans="1:10" x14ac:dyDescent="0.2">
      <c r="A1450" s="75"/>
      <c r="B1450" s="54" t="str">
        <f>IF(ISNA(VLOOKUP(G1450,'AFM-Artikel'!$A$1:$D$4762,4,FALSE)),"-",VLOOKUP(G1450,'AFM-Artikel'!$A$1:$D$4762,4,FALSE))</f>
        <v>-</v>
      </c>
      <c r="C1450" s="76"/>
      <c r="D1450" s="77"/>
      <c r="E1450" s="82"/>
      <c r="F1450" s="77">
        <v>10</v>
      </c>
      <c r="G1450" s="113">
        <v>1</v>
      </c>
      <c r="H1450" s="77"/>
      <c r="I1450" s="117">
        <f>IF($G1450="","",VLOOKUP($G1450,'AFM-Artikel'!$A$1:$D$4762,3))</f>
        <v>0</v>
      </c>
      <c r="J1450" s="118"/>
    </row>
    <row r="1451" spans="1:10" x14ac:dyDescent="0.2">
      <c r="A1451" s="83" t="s">
        <v>1888</v>
      </c>
      <c r="B1451" s="84" t="str">
        <f>IF($G1451="","",VLOOKUP($G1451,'AFM-Artikel'!$A$1:$D$4762,2))</f>
        <v>Nicht verfügbar!</v>
      </c>
      <c r="C1451" s="84"/>
      <c r="D1451" s="84"/>
      <c r="E1451" s="85"/>
      <c r="F1451" s="84"/>
      <c r="G1451" s="114">
        <v>0</v>
      </c>
      <c r="H1451" s="84"/>
      <c r="I1451" s="119">
        <f>IF($G1451="","",VLOOKUP($G1451,'AFM-Artikel'!$A$1:$D$4762,3))</f>
        <v>0</v>
      </c>
      <c r="J1451" s="120"/>
    </row>
    <row r="1452" spans="1:10" x14ac:dyDescent="0.2">
      <c r="A1452" s="83" t="s">
        <v>1889</v>
      </c>
      <c r="B1452" s="84" t="str">
        <f>IF($G1452="","",VLOOKUP($G1452,'AFM-Artikel'!$A$1:$D$4762,2))</f>
        <v>Nicht verfügbar!</v>
      </c>
      <c r="C1452" s="84"/>
      <c r="D1452" s="84"/>
      <c r="E1452" s="85"/>
      <c r="F1452" s="84"/>
      <c r="G1452" s="114">
        <v>0</v>
      </c>
      <c r="H1452" s="84"/>
      <c r="I1452" s="119">
        <f>IF($G1452="","",VLOOKUP($G1452,'AFM-Artikel'!$A$1:$D$4762,3))</f>
        <v>0</v>
      </c>
      <c r="J1452" s="120"/>
    </row>
    <row r="1453" spans="1:10" ht="13.5" thickBot="1" x14ac:dyDescent="0.25">
      <c r="A1453" s="141" t="s">
        <v>1890</v>
      </c>
      <c r="B1453" s="78" t="str">
        <f>IF($G1453="","",VLOOKUP($G1453,'AFM-Artikel'!$A$1:$D$4762,2))</f>
        <v>Nicht verfügbar!</v>
      </c>
      <c r="C1453" s="78"/>
      <c r="D1453" s="78"/>
      <c r="E1453" s="86"/>
      <c r="F1453" s="78"/>
      <c r="G1453" s="115">
        <v>0</v>
      </c>
      <c r="H1453" s="78"/>
      <c r="I1453" s="105">
        <f>IF($G1453="","",VLOOKUP($G1453,'AFM-Artikel'!$A$1:$D$4762,3))</f>
        <v>0</v>
      </c>
      <c r="J1453" s="107"/>
    </row>
    <row r="1459" spans="1:10" ht="13.5" thickBot="1" x14ac:dyDescent="0.25">
      <c r="B1459" t="s">
        <v>580</v>
      </c>
    </row>
    <row r="1460" spans="1:10" ht="15" x14ac:dyDescent="0.2">
      <c r="A1460" s="62" t="s">
        <v>1131</v>
      </c>
      <c r="B1460" s="63" t="s">
        <v>262</v>
      </c>
      <c r="C1460" s="64" t="s">
        <v>1658</v>
      </c>
      <c r="D1460" s="64" t="s">
        <v>1893</v>
      </c>
      <c r="E1460" s="80"/>
      <c r="F1460" s="66">
        <f>IF(Konfigurator!H$92=B1461,1,IF(Konfigurator!H$92=B1462,2,IF(Konfigurator!H$92=B1463,3,IF(Konfigurator!H$92=B1464,4,IF(Konfigurator!H$92=B1465,5,IF(Konfigurator!H$92=B1466,6,IF(Konfigurator!H$92=B1467,7,IF(Konfigurator!H$92=B1468,8,))))))))+IF(Konfigurator!H$92=B1469,9)+IF(Konfigurator!H$92=B1470,10)+IF(Konfigurator!H$92=E1460,0)</f>
        <v>1</v>
      </c>
      <c r="G1460" s="112" t="s">
        <v>1469</v>
      </c>
      <c r="H1460" s="81" t="s">
        <v>1461</v>
      </c>
      <c r="I1460" s="81" t="s">
        <v>498</v>
      </c>
      <c r="J1460" s="68" t="s">
        <v>1673</v>
      </c>
    </row>
    <row r="1461" spans="1:10" x14ac:dyDescent="0.2">
      <c r="A1461" s="70"/>
      <c r="B1461" s="54" t="str">
        <f>IF(ISNA(VLOOKUP(G1461,'AFM-Artikel'!$A$1:$D$4762,4,FALSE)),"-",VLOOKUP(G1461,'AFM-Artikel'!$A$1:$D$4762,4,FALSE))</f>
        <v>Durchf. Mitte Lu/Ro</v>
      </c>
      <c r="C1461" s="54"/>
      <c r="D1461" s="54"/>
      <c r="E1461" s="53"/>
      <c r="F1461" s="54">
        <v>1</v>
      </c>
      <c r="G1461" s="113">
        <v>5721</v>
      </c>
      <c r="H1461" s="54">
        <v>4</v>
      </c>
      <c r="I1461" s="104">
        <f>IF($G1461="","",VLOOKUP($G1461,'AFM-Artikel'!$A$1:$D$4762,3))</f>
        <v>7.22</v>
      </c>
      <c r="J1461" s="106" t="s">
        <v>1674</v>
      </c>
    </row>
    <row r="1462" spans="1:10" x14ac:dyDescent="0.2">
      <c r="A1462" s="70"/>
      <c r="B1462" s="54" t="str">
        <f>IF(ISNA(VLOOKUP(G1462,'AFM-Artikel'!$A$1:$D$4762,4,FALSE)),"-",VLOOKUP(G1462,'AFM-Artikel'!$A$1:$D$4762,4,FALSE))</f>
        <v>-</v>
      </c>
      <c r="C1462" s="71"/>
      <c r="D1462" s="54"/>
      <c r="E1462" s="53"/>
      <c r="F1462" s="54">
        <v>2</v>
      </c>
      <c r="G1462" s="113">
        <v>1</v>
      </c>
      <c r="H1462" s="54"/>
      <c r="I1462" s="104">
        <f>IF($G1462="","",VLOOKUP($G1462,'AFM-Artikel'!$A$1:$D$4762,3))</f>
        <v>0</v>
      </c>
      <c r="J1462" s="106"/>
    </row>
    <row r="1463" spans="1:10" x14ac:dyDescent="0.2">
      <c r="A1463" s="70"/>
      <c r="B1463" s="54" t="str">
        <f>IF(ISNA(VLOOKUP(G1463,'AFM-Artikel'!$A$1:$D$4762,4,FALSE)),"-",VLOOKUP(G1463,'AFM-Artikel'!$A$1:$D$4762,4,FALSE))</f>
        <v>-</v>
      </c>
      <c r="C1463" s="71"/>
      <c r="D1463" s="54"/>
      <c r="E1463" s="53"/>
      <c r="F1463" s="54">
        <v>3</v>
      </c>
      <c r="G1463" s="113">
        <v>1</v>
      </c>
      <c r="H1463" s="54"/>
      <c r="I1463" s="104">
        <f>IF($G1463="","",VLOOKUP($G1463,'AFM-Artikel'!$A$1:$D$4762,3))</f>
        <v>0</v>
      </c>
      <c r="J1463" s="106"/>
    </row>
    <row r="1464" spans="1:10" x14ac:dyDescent="0.2">
      <c r="A1464" s="70"/>
      <c r="B1464" s="54" t="str">
        <f>IF(ISNA(VLOOKUP(G1464,'AFM-Artikel'!$A$1:$D$4762,4,FALSE)),"-",VLOOKUP(G1464,'AFM-Artikel'!$A$1:$D$4762,4,FALSE))</f>
        <v>-</v>
      </c>
      <c r="C1464" s="71"/>
      <c r="D1464" s="54"/>
      <c r="E1464" s="53"/>
      <c r="F1464" s="54">
        <v>4</v>
      </c>
      <c r="G1464" s="113">
        <v>1</v>
      </c>
      <c r="H1464" s="54"/>
      <c r="I1464" s="104">
        <f>IF($G1464="","",VLOOKUP($G1464,'AFM-Artikel'!$A$1:$D$4762,3))</f>
        <v>0</v>
      </c>
      <c r="J1464" s="106"/>
    </row>
    <row r="1465" spans="1:10" x14ac:dyDescent="0.2">
      <c r="A1465" s="70"/>
      <c r="B1465" s="54" t="str">
        <f>IF(ISNA(VLOOKUP(G1465,'AFM-Artikel'!$A$1:$D$4762,4,FALSE)),"-",VLOOKUP(G1465,'AFM-Artikel'!$A$1:$D$4762,4,FALSE))</f>
        <v>-</v>
      </c>
      <c r="C1465" s="71"/>
      <c r="D1465" s="54"/>
      <c r="E1465" s="53"/>
      <c r="F1465" s="54">
        <v>5</v>
      </c>
      <c r="G1465" s="113">
        <v>1</v>
      </c>
      <c r="H1465" s="54"/>
      <c r="I1465" s="104">
        <f>IF($G1465="","",VLOOKUP($G1465,'AFM-Artikel'!$A$1:$D$4762,3))</f>
        <v>0</v>
      </c>
      <c r="J1465" s="106"/>
    </row>
    <row r="1466" spans="1:10" x14ac:dyDescent="0.2">
      <c r="A1466" s="70"/>
      <c r="B1466" s="54" t="str">
        <f>IF(ISNA(VLOOKUP(G1466,'AFM-Artikel'!$A$1:$D$4762,4,FALSE)),"-",VLOOKUP(G1466,'AFM-Artikel'!$A$1:$D$4762,4,FALSE))</f>
        <v>-</v>
      </c>
      <c r="C1466" s="71"/>
      <c r="D1466" s="54"/>
      <c r="E1466" s="53"/>
      <c r="F1466" s="72">
        <v>6</v>
      </c>
      <c r="G1466" s="113">
        <v>1</v>
      </c>
      <c r="H1466" s="54"/>
      <c r="I1466" s="104">
        <f>IF($G1466="","",VLOOKUP($G1466,'AFM-Artikel'!$A$1:$D$4762,3))</f>
        <v>0</v>
      </c>
      <c r="J1466" s="106"/>
    </row>
    <row r="1467" spans="1:10" x14ac:dyDescent="0.2">
      <c r="A1467" s="70"/>
      <c r="B1467" s="54" t="str">
        <f>IF(ISNA(VLOOKUP(G1467,'AFM-Artikel'!$A$1:$D$4762,4,FALSE)),"-",VLOOKUP(G1467,'AFM-Artikel'!$A$1:$D$4762,4,FALSE))</f>
        <v>-</v>
      </c>
      <c r="C1467" s="71"/>
      <c r="D1467" s="54"/>
      <c r="E1467" s="53"/>
      <c r="F1467" s="54">
        <v>7</v>
      </c>
      <c r="G1467" s="113">
        <v>1</v>
      </c>
      <c r="H1467" s="54"/>
      <c r="I1467" s="104">
        <f>IF($G1467="","",VLOOKUP($G1467,'AFM-Artikel'!$A$1:$D$4762,3))</f>
        <v>0</v>
      </c>
      <c r="J1467" s="106"/>
    </row>
    <row r="1468" spans="1:10" x14ac:dyDescent="0.2">
      <c r="A1468" s="70"/>
      <c r="B1468" s="54" t="str">
        <f>IF(ISNA(VLOOKUP(G1468,'AFM-Artikel'!$A$1:$D$4762,4,FALSE)),"-",VLOOKUP(G1468,'AFM-Artikel'!$A$1:$D$4762,4,FALSE))</f>
        <v>-</v>
      </c>
      <c r="C1468" s="71"/>
      <c r="D1468" s="54"/>
      <c r="E1468" s="53"/>
      <c r="F1468" s="54">
        <v>8</v>
      </c>
      <c r="G1468" s="113">
        <v>1</v>
      </c>
      <c r="H1468" s="54"/>
      <c r="I1468" s="104">
        <f>IF($G1468="","",VLOOKUP($G1468,'AFM-Artikel'!$A$1:$D$4762,3))</f>
        <v>0</v>
      </c>
      <c r="J1468" s="106"/>
    </row>
    <row r="1469" spans="1:10" x14ac:dyDescent="0.2">
      <c r="A1469" s="70"/>
      <c r="B1469" s="54" t="str">
        <f>IF(ISNA(VLOOKUP(G1469,'AFM-Artikel'!$A$1:$D$4762,4,FALSE)),"-",VLOOKUP(G1469,'AFM-Artikel'!$A$1:$D$4762,4,FALSE))</f>
        <v>-</v>
      </c>
      <c r="C1469" s="71"/>
      <c r="D1469" s="54"/>
      <c r="E1469" s="53"/>
      <c r="F1469" s="54">
        <v>9</v>
      </c>
      <c r="G1469" s="113">
        <v>1</v>
      </c>
      <c r="H1469" s="54"/>
      <c r="I1469" s="104">
        <f>IF($G1469="","",VLOOKUP($G1469,'AFM-Artikel'!$A$1:$D$4762,3))</f>
        <v>0</v>
      </c>
      <c r="J1469" s="106"/>
    </row>
    <row r="1470" spans="1:10" x14ac:dyDescent="0.2">
      <c r="A1470" s="75"/>
      <c r="B1470" s="54" t="str">
        <f>IF(ISNA(VLOOKUP(G1470,'AFM-Artikel'!$A$1:$D$4762,4,FALSE)),"-",VLOOKUP(G1470,'AFM-Artikel'!$A$1:$D$4762,4,FALSE))</f>
        <v>-</v>
      </c>
      <c r="C1470" s="76"/>
      <c r="D1470" s="77"/>
      <c r="E1470" s="82"/>
      <c r="F1470" s="77">
        <v>10</v>
      </c>
      <c r="G1470" s="113">
        <v>1</v>
      </c>
      <c r="H1470" s="77"/>
      <c r="I1470" s="117">
        <f>IF($G1470="","",VLOOKUP($G1470,'AFM-Artikel'!$A$1:$D$4762,3))</f>
        <v>0</v>
      </c>
      <c r="J1470" s="118"/>
    </row>
    <row r="1471" spans="1:10" x14ac:dyDescent="0.2">
      <c r="A1471" s="83" t="s">
        <v>1888</v>
      </c>
      <c r="B1471" s="84" t="str">
        <f>IF($G1471="","",VLOOKUP($G1471,'AFM-Artikel'!$A$1:$D$4762,2))</f>
        <v>Nicht verfügbar!</v>
      </c>
      <c r="C1471" s="84"/>
      <c r="D1471" s="84"/>
      <c r="E1471" s="85"/>
      <c r="F1471" s="84"/>
      <c r="G1471" s="114">
        <v>0</v>
      </c>
      <c r="H1471" s="84"/>
      <c r="I1471" s="119">
        <f>IF($G1471="","",VLOOKUP($G1471,'AFM-Artikel'!$A$1:$D$4762,3))</f>
        <v>0</v>
      </c>
      <c r="J1471" s="120"/>
    </row>
    <row r="1472" spans="1:10" x14ac:dyDescent="0.2">
      <c r="A1472" s="83" t="s">
        <v>1889</v>
      </c>
      <c r="B1472" s="84" t="str">
        <f>IF($G1472="","",VLOOKUP($G1472,'AFM-Artikel'!$A$1:$D$4762,2))</f>
        <v>Nicht verfügbar!</v>
      </c>
      <c r="C1472" s="84"/>
      <c r="D1472" s="84"/>
      <c r="E1472" s="85"/>
      <c r="F1472" s="84"/>
      <c r="G1472" s="114">
        <v>0</v>
      </c>
      <c r="H1472" s="84"/>
      <c r="I1472" s="119">
        <f>IF($G1472="","",VLOOKUP($G1472,'AFM-Artikel'!$A$1:$D$4762,3))</f>
        <v>0</v>
      </c>
      <c r="J1472" s="120"/>
    </row>
    <row r="1473" spans="1:10" ht="13.5" thickBot="1" x14ac:dyDescent="0.25">
      <c r="A1473" s="141" t="s">
        <v>1890</v>
      </c>
      <c r="B1473" s="78" t="str">
        <f>IF($G1473="","",VLOOKUP($G1473,'AFM-Artikel'!$A$1:$D$4762,2))</f>
        <v>Nicht verfügbar!</v>
      </c>
      <c r="C1473" s="78"/>
      <c r="D1473" s="78"/>
      <c r="E1473" s="86"/>
      <c r="F1473" s="78"/>
      <c r="G1473" s="115">
        <v>0</v>
      </c>
      <c r="H1473" s="78"/>
      <c r="I1473" s="105">
        <f>IF($G1473="","",VLOOKUP($G1473,'AFM-Artikel'!$A$1:$D$4762,3))</f>
        <v>0</v>
      </c>
      <c r="J1473" s="107"/>
    </row>
    <row r="1479" spans="1:10" ht="13.5" thickBot="1" x14ac:dyDescent="0.25">
      <c r="B1479" t="s">
        <v>581</v>
      </c>
    </row>
    <row r="1480" spans="1:10" ht="15" x14ac:dyDescent="0.2">
      <c r="A1480" s="62" t="s">
        <v>1133</v>
      </c>
      <c r="B1480" s="63" t="s">
        <v>262</v>
      </c>
      <c r="C1480" s="64" t="s">
        <v>1658</v>
      </c>
      <c r="D1480" s="64" t="s">
        <v>1893</v>
      </c>
      <c r="E1480" s="80"/>
      <c r="F1480" s="66">
        <f>IF(Konfigurator!J$92=B1481,1,IF(Konfigurator!J$92=B1482,2,IF(Konfigurator!J$92=B1483,3,IF(Konfigurator!J$92=B1484,4,IF(Konfigurator!J$92=B1485,5,IF(Konfigurator!J$92=B1486,6,IF(Konfigurator!J$92=B1487,7,IF(Konfigurator!J$92=B1488,8,))))))))+IF(Konfigurator!J$92=B1489,9)+IF(Konfigurator!J$92=B1490,10)+IF(Konfigurator!J$92=E1480,0)</f>
        <v>1</v>
      </c>
      <c r="G1480" s="112" t="s">
        <v>1469</v>
      </c>
      <c r="H1480" s="81" t="s">
        <v>1461</v>
      </c>
      <c r="I1480" s="81" t="s">
        <v>498</v>
      </c>
      <c r="J1480" s="68" t="s">
        <v>1673</v>
      </c>
    </row>
    <row r="1481" spans="1:10" x14ac:dyDescent="0.2">
      <c r="A1481" s="70"/>
      <c r="B1481" s="54" t="str">
        <f>IF(ISNA(VLOOKUP(G1481,'AFM-Artikel'!$A$1:$D$4762,4,FALSE)),"-",VLOOKUP(G1481,'AFM-Artikel'!$A$1:$D$4762,4,FALSE))</f>
        <v>Durchf. Mitte Lo/Ru</v>
      </c>
      <c r="C1481" s="54"/>
      <c r="D1481" s="54"/>
      <c r="E1481" s="53"/>
      <c r="F1481" s="54">
        <v>1</v>
      </c>
      <c r="G1481" s="113">
        <v>5722</v>
      </c>
      <c r="H1481" s="54">
        <v>4</v>
      </c>
      <c r="I1481" s="104">
        <f>IF($G1481="","",VLOOKUP($G1481,'AFM-Artikel'!$A$1:$D$4762,3))</f>
        <v>7.22</v>
      </c>
      <c r="J1481" s="106" t="s">
        <v>1674</v>
      </c>
    </row>
    <row r="1482" spans="1:10" x14ac:dyDescent="0.2">
      <c r="A1482" s="70"/>
      <c r="B1482" s="54" t="str">
        <f>IF(ISNA(VLOOKUP(G1482,'AFM-Artikel'!$A$1:$D$4762,4,FALSE)),"-",VLOOKUP(G1482,'AFM-Artikel'!$A$1:$D$4762,4,FALSE))</f>
        <v>-</v>
      </c>
      <c r="C1482" s="71"/>
      <c r="D1482" s="54"/>
      <c r="E1482" s="53"/>
      <c r="F1482" s="54">
        <v>2</v>
      </c>
      <c r="G1482" s="113">
        <v>1</v>
      </c>
      <c r="H1482" s="54"/>
      <c r="I1482" s="104">
        <f>IF($G1482="","",VLOOKUP($G1482,'AFM-Artikel'!$A$1:$D$4762,3))</f>
        <v>0</v>
      </c>
      <c r="J1482" s="106"/>
    </row>
    <row r="1483" spans="1:10" x14ac:dyDescent="0.2">
      <c r="A1483" s="70"/>
      <c r="B1483" s="54" t="str">
        <f>IF(ISNA(VLOOKUP(G1483,'AFM-Artikel'!$A$1:$D$4762,4,FALSE)),"-",VLOOKUP(G1483,'AFM-Artikel'!$A$1:$D$4762,4,FALSE))</f>
        <v>-</v>
      </c>
      <c r="C1483" s="71"/>
      <c r="D1483" s="54"/>
      <c r="E1483" s="53"/>
      <c r="F1483" s="54">
        <v>3</v>
      </c>
      <c r="G1483" s="113">
        <v>1</v>
      </c>
      <c r="H1483" s="54"/>
      <c r="I1483" s="104">
        <f>IF($G1483="","",VLOOKUP($G1483,'AFM-Artikel'!$A$1:$D$4762,3))</f>
        <v>0</v>
      </c>
      <c r="J1483" s="106"/>
    </row>
    <row r="1484" spans="1:10" x14ac:dyDescent="0.2">
      <c r="A1484" s="70"/>
      <c r="B1484" s="54" t="str">
        <f>IF(ISNA(VLOOKUP(G1484,'AFM-Artikel'!$A$1:$D$4762,4,FALSE)),"-",VLOOKUP(G1484,'AFM-Artikel'!$A$1:$D$4762,4,FALSE))</f>
        <v>-</v>
      </c>
      <c r="C1484" s="71"/>
      <c r="D1484" s="54"/>
      <c r="E1484" s="53"/>
      <c r="F1484" s="54">
        <v>4</v>
      </c>
      <c r="G1484" s="113">
        <v>1</v>
      </c>
      <c r="H1484" s="54"/>
      <c r="I1484" s="104">
        <f>IF($G1484="","",VLOOKUP($G1484,'AFM-Artikel'!$A$1:$D$4762,3))</f>
        <v>0</v>
      </c>
      <c r="J1484" s="106"/>
    </row>
    <row r="1485" spans="1:10" x14ac:dyDescent="0.2">
      <c r="A1485" s="70"/>
      <c r="B1485" s="54" t="str">
        <f>IF(ISNA(VLOOKUP(G1485,'AFM-Artikel'!$A$1:$D$4762,4,FALSE)),"-",VLOOKUP(G1485,'AFM-Artikel'!$A$1:$D$4762,4,FALSE))</f>
        <v>-</v>
      </c>
      <c r="C1485" s="71"/>
      <c r="D1485" s="54"/>
      <c r="E1485" s="53"/>
      <c r="F1485" s="54">
        <v>5</v>
      </c>
      <c r="G1485" s="113">
        <v>1</v>
      </c>
      <c r="H1485" s="54"/>
      <c r="I1485" s="104">
        <f>IF($G1485="","",VLOOKUP($G1485,'AFM-Artikel'!$A$1:$D$4762,3))</f>
        <v>0</v>
      </c>
      <c r="J1485" s="106"/>
    </row>
    <row r="1486" spans="1:10" x14ac:dyDescent="0.2">
      <c r="A1486" s="70"/>
      <c r="B1486" s="54" t="str">
        <f>IF(ISNA(VLOOKUP(G1486,'AFM-Artikel'!$A$1:$D$4762,4,FALSE)),"-",VLOOKUP(G1486,'AFM-Artikel'!$A$1:$D$4762,4,FALSE))</f>
        <v>-</v>
      </c>
      <c r="C1486" s="71"/>
      <c r="D1486" s="54"/>
      <c r="E1486" s="53"/>
      <c r="F1486" s="72">
        <v>6</v>
      </c>
      <c r="G1486" s="113">
        <v>1</v>
      </c>
      <c r="H1486" s="54"/>
      <c r="I1486" s="104">
        <f>IF($G1486="","",VLOOKUP($G1486,'AFM-Artikel'!$A$1:$D$4762,3))</f>
        <v>0</v>
      </c>
      <c r="J1486" s="106"/>
    </row>
    <row r="1487" spans="1:10" x14ac:dyDescent="0.2">
      <c r="A1487" s="70"/>
      <c r="B1487" s="54" t="str">
        <f>IF(ISNA(VLOOKUP(G1487,'AFM-Artikel'!$A$1:$D$4762,4,FALSE)),"-",VLOOKUP(G1487,'AFM-Artikel'!$A$1:$D$4762,4,FALSE))</f>
        <v>-</v>
      </c>
      <c r="C1487" s="71"/>
      <c r="D1487" s="54"/>
      <c r="E1487" s="53"/>
      <c r="F1487" s="54">
        <v>7</v>
      </c>
      <c r="G1487" s="113">
        <v>1</v>
      </c>
      <c r="H1487" s="54"/>
      <c r="I1487" s="104">
        <f>IF($G1487="","",VLOOKUP($G1487,'AFM-Artikel'!$A$1:$D$4762,3))</f>
        <v>0</v>
      </c>
      <c r="J1487" s="106"/>
    </row>
    <row r="1488" spans="1:10" x14ac:dyDescent="0.2">
      <c r="A1488" s="70"/>
      <c r="B1488" s="54" t="str">
        <f>IF(ISNA(VLOOKUP(G1488,'AFM-Artikel'!$A$1:$D$4762,4,FALSE)),"-",VLOOKUP(G1488,'AFM-Artikel'!$A$1:$D$4762,4,FALSE))</f>
        <v>-</v>
      </c>
      <c r="C1488" s="71"/>
      <c r="D1488" s="54"/>
      <c r="E1488" s="53"/>
      <c r="F1488" s="54">
        <v>8</v>
      </c>
      <c r="G1488" s="113">
        <v>1</v>
      </c>
      <c r="H1488" s="54"/>
      <c r="I1488" s="104">
        <f>IF($G1488="","",VLOOKUP($G1488,'AFM-Artikel'!$A$1:$D$4762,3))</f>
        <v>0</v>
      </c>
      <c r="J1488" s="106"/>
    </row>
    <row r="1489" spans="1:10" x14ac:dyDescent="0.2">
      <c r="A1489" s="70"/>
      <c r="B1489" s="54" t="str">
        <f>IF(ISNA(VLOOKUP(G1489,'AFM-Artikel'!$A$1:$D$4762,4,FALSE)),"-",VLOOKUP(G1489,'AFM-Artikel'!$A$1:$D$4762,4,FALSE))</f>
        <v>-</v>
      </c>
      <c r="C1489" s="71"/>
      <c r="D1489" s="54"/>
      <c r="E1489" s="53"/>
      <c r="F1489" s="54">
        <v>9</v>
      </c>
      <c r="G1489" s="113">
        <v>1</v>
      </c>
      <c r="H1489" s="54"/>
      <c r="I1489" s="104">
        <f>IF($G1489="","",VLOOKUP($G1489,'AFM-Artikel'!$A$1:$D$4762,3))</f>
        <v>0</v>
      </c>
      <c r="J1489" s="106"/>
    </row>
    <row r="1490" spans="1:10" x14ac:dyDescent="0.2">
      <c r="A1490" s="75"/>
      <c r="B1490" s="54" t="str">
        <f>IF(ISNA(VLOOKUP(G1490,'AFM-Artikel'!$A$1:$D$4762,4,FALSE)),"-",VLOOKUP(G1490,'AFM-Artikel'!$A$1:$D$4762,4,FALSE))</f>
        <v>-</v>
      </c>
      <c r="C1490" s="76"/>
      <c r="D1490" s="77"/>
      <c r="E1490" s="82"/>
      <c r="F1490" s="77">
        <v>10</v>
      </c>
      <c r="G1490" s="113">
        <v>1</v>
      </c>
      <c r="H1490" s="77"/>
      <c r="I1490" s="117">
        <f>IF($G1490="","",VLOOKUP($G1490,'AFM-Artikel'!$A$1:$D$4762,3))</f>
        <v>0</v>
      </c>
      <c r="J1490" s="118"/>
    </row>
    <row r="1491" spans="1:10" x14ac:dyDescent="0.2">
      <c r="A1491" s="83" t="s">
        <v>1888</v>
      </c>
      <c r="B1491" s="84" t="str">
        <f>IF($G1491="","",VLOOKUP($G1491,'AFM-Artikel'!$A$1:$D$4762,2))</f>
        <v>Nicht verfügbar!</v>
      </c>
      <c r="C1491" s="84"/>
      <c r="D1491" s="84"/>
      <c r="E1491" s="85"/>
      <c r="F1491" s="84"/>
      <c r="G1491" s="114">
        <v>0</v>
      </c>
      <c r="H1491" s="84"/>
      <c r="I1491" s="119">
        <f>IF($G1491="","",VLOOKUP($G1491,'AFM-Artikel'!$A$1:$D$4762,3))</f>
        <v>0</v>
      </c>
      <c r="J1491" s="120"/>
    </row>
    <row r="1492" spans="1:10" x14ac:dyDescent="0.2">
      <c r="A1492" s="83" t="s">
        <v>1889</v>
      </c>
      <c r="B1492" s="84" t="str">
        <f>IF($G1492="","",VLOOKUP($G1492,'AFM-Artikel'!$A$1:$D$4762,2))</f>
        <v>Nicht verfügbar!</v>
      </c>
      <c r="C1492" s="84"/>
      <c r="D1492" s="84"/>
      <c r="E1492" s="85"/>
      <c r="F1492" s="84"/>
      <c r="G1492" s="114">
        <v>0</v>
      </c>
      <c r="H1492" s="84"/>
      <c r="I1492" s="119">
        <f>IF($G1492="","",VLOOKUP($G1492,'AFM-Artikel'!$A$1:$D$4762,3))</f>
        <v>0</v>
      </c>
      <c r="J1492" s="120"/>
    </row>
    <row r="1493" spans="1:10" ht="13.5" thickBot="1" x14ac:dyDescent="0.25">
      <c r="A1493" s="83" t="s">
        <v>1890</v>
      </c>
      <c r="B1493" s="78" t="str">
        <f>IF($G1493="","",VLOOKUP($G1493,'AFM-Artikel'!$A$1:$D$4762,2))</f>
        <v>Nicht verfügbar!</v>
      </c>
      <c r="C1493" s="78"/>
      <c r="D1493" s="78"/>
      <c r="E1493" s="86"/>
      <c r="F1493" s="78"/>
      <c r="G1493" s="115">
        <v>0</v>
      </c>
      <c r="H1493" s="78"/>
      <c r="I1493" s="105">
        <f>IF($G1493="","",VLOOKUP($G1493,'AFM-Artikel'!$A$1:$D$4762,3))</f>
        <v>0</v>
      </c>
      <c r="J1493" s="107"/>
    </row>
    <row r="1499" spans="1:10" ht="13.5" thickBot="1" x14ac:dyDescent="0.25">
      <c r="B1499" t="s">
        <v>582</v>
      </c>
    </row>
    <row r="1500" spans="1:10" ht="15" x14ac:dyDescent="0.2">
      <c r="A1500" s="62" t="s">
        <v>1134</v>
      </c>
      <c r="B1500" s="63" t="s">
        <v>262</v>
      </c>
      <c r="C1500" s="64" t="s">
        <v>1658</v>
      </c>
      <c r="D1500" s="64" t="s">
        <v>1893</v>
      </c>
      <c r="E1500" s="80"/>
      <c r="F1500" s="66">
        <f>IF(Konfigurator!L$92=B1501,1,IF(Konfigurator!L$92=B1502,2,IF(Konfigurator!L$92=B1503,3,IF(Konfigurator!L$92=B1504,4,IF(Konfigurator!L$92=B1505,5,IF(Konfigurator!L$92=B1506,6,IF(Konfigurator!L$92=B1507,7,IF(Konfigurator!L$92=B1508,8,))))))))+IF(Konfigurator!L$92=B1509,9)+IF(Konfigurator!L$92=B1510,10)+IF(Konfigurator!L$92=E1500,0)</f>
        <v>1</v>
      </c>
      <c r="G1500" s="112" t="s">
        <v>1469</v>
      </c>
      <c r="H1500" s="81" t="s">
        <v>1461</v>
      </c>
      <c r="I1500" s="81" t="s">
        <v>498</v>
      </c>
      <c r="J1500" s="68" t="s">
        <v>1673</v>
      </c>
    </row>
    <row r="1501" spans="1:10" x14ac:dyDescent="0.2">
      <c r="A1501" s="70"/>
      <c r="B1501" s="54" t="str">
        <f>IF(ISNA(VLOOKUP(G1501,'AFM-Artikel'!$A$1:$D$4762,4,FALSE)),"-",VLOOKUP(G1501,'AFM-Artikel'!$A$1:$D$4762,4,FALSE))</f>
        <v>Durchf. Ende Lu</v>
      </c>
      <c r="C1501" s="54"/>
      <c r="D1501" s="54"/>
      <c r="E1501" s="53"/>
      <c r="F1501" s="54">
        <v>1</v>
      </c>
      <c r="G1501" s="113">
        <v>5723</v>
      </c>
      <c r="H1501" s="54">
        <v>4</v>
      </c>
      <c r="I1501" s="104">
        <f>IF($G1501="","",VLOOKUP($G1501,'AFM-Artikel'!$A$1:$D$4762,3))</f>
        <v>7.22</v>
      </c>
      <c r="J1501" s="106" t="s">
        <v>1674</v>
      </c>
    </row>
    <row r="1502" spans="1:10" x14ac:dyDescent="0.2">
      <c r="A1502" s="70"/>
      <c r="B1502" s="54" t="str">
        <f>IF(ISNA(VLOOKUP(G1502,'AFM-Artikel'!$A$1:$D$4762,4,FALSE)),"-",VLOOKUP(G1502,'AFM-Artikel'!$A$1:$D$4762,4,FALSE))</f>
        <v>-</v>
      </c>
      <c r="C1502" s="71"/>
      <c r="D1502" s="54"/>
      <c r="E1502" s="53"/>
      <c r="F1502" s="54">
        <v>2</v>
      </c>
      <c r="G1502" s="113">
        <v>1</v>
      </c>
      <c r="H1502" s="54"/>
      <c r="I1502" s="104">
        <f>IF($G1502="","",VLOOKUP($G1502,'AFM-Artikel'!$A$1:$D$4762,3))</f>
        <v>0</v>
      </c>
      <c r="J1502" s="106"/>
    </row>
    <row r="1503" spans="1:10" x14ac:dyDescent="0.2">
      <c r="A1503" s="70"/>
      <c r="B1503" s="54" t="str">
        <f>IF(ISNA(VLOOKUP(G1503,'AFM-Artikel'!$A$1:$D$4762,4,FALSE)),"-",VLOOKUP(G1503,'AFM-Artikel'!$A$1:$D$4762,4,FALSE))</f>
        <v>-</v>
      </c>
      <c r="C1503" s="71"/>
      <c r="D1503" s="54"/>
      <c r="E1503" s="53"/>
      <c r="F1503" s="54">
        <v>3</v>
      </c>
      <c r="G1503" s="113">
        <v>1</v>
      </c>
      <c r="H1503" s="54"/>
      <c r="I1503" s="104">
        <f>IF($G1503="","",VLOOKUP($G1503,'AFM-Artikel'!$A$1:$D$4762,3))</f>
        <v>0</v>
      </c>
      <c r="J1503" s="106"/>
    </row>
    <row r="1504" spans="1:10" x14ac:dyDescent="0.2">
      <c r="A1504" s="70"/>
      <c r="B1504" s="54" t="str">
        <f>IF(ISNA(VLOOKUP(G1504,'AFM-Artikel'!$A$1:$D$4762,4,FALSE)),"-",VLOOKUP(G1504,'AFM-Artikel'!$A$1:$D$4762,4,FALSE))</f>
        <v>-</v>
      </c>
      <c r="C1504" s="71"/>
      <c r="D1504" s="54"/>
      <c r="E1504" s="53"/>
      <c r="F1504" s="54">
        <v>4</v>
      </c>
      <c r="G1504" s="113">
        <v>1</v>
      </c>
      <c r="H1504" s="54"/>
      <c r="I1504" s="104">
        <f>IF($G1504="","",VLOOKUP($G1504,'AFM-Artikel'!$A$1:$D$4762,3))</f>
        <v>0</v>
      </c>
      <c r="J1504" s="106"/>
    </row>
    <row r="1505" spans="1:10" x14ac:dyDescent="0.2">
      <c r="A1505" s="70"/>
      <c r="B1505" s="54" t="str">
        <f>IF(ISNA(VLOOKUP(G1505,'AFM-Artikel'!$A$1:$D$4762,4,FALSE)),"-",VLOOKUP(G1505,'AFM-Artikel'!$A$1:$D$4762,4,FALSE))</f>
        <v>-</v>
      </c>
      <c r="C1505" s="71"/>
      <c r="D1505" s="54"/>
      <c r="E1505" s="53"/>
      <c r="F1505" s="54">
        <v>5</v>
      </c>
      <c r="G1505" s="113">
        <v>1</v>
      </c>
      <c r="H1505" s="54"/>
      <c r="I1505" s="104">
        <f>IF($G1505="","",VLOOKUP($G1505,'AFM-Artikel'!$A$1:$D$4762,3))</f>
        <v>0</v>
      </c>
      <c r="J1505" s="106"/>
    </row>
    <row r="1506" spans="1:10" x14ac:dyDescent="0.2">
      <c r="A1506" s="70"/>
      <c r="B1506" s="54" t="str">
        <f>IF(ISNA(VLOOKUP(G1506,'AFM-Artikel'!$A$1:$D$4762,4,FALSE)),"-",VLOOKUP(G1506,'AFM-Artikel'!$A$1:$D$4762,4,FALSE))</f>
        <v>-</v>
      </c>
      <c r="C1506" s="71"/>
      <c r="D1506" s="54"/>
      <c r="E1506" s="53"/>
      <c r="F1506" s="72">
        <v>6</v>
      </c>
      <c r="G1506" s="113">
        <v>1</v>
      </c>
      <c r="H1506" s="54"/>
      <c r="I1506" s="104">
        <f>IF($G1506="","",VLOOKUP($G1506,'AFM-Artikel'!$A$1:$D$4762,3))</f>
        <v>0</v>
      </c>
      <c r="J1506" s="106"/>
    </row>
    <row r="1507" spans="1:10" x14ac:dyDescent="0.2">
      <c r="A1507" s="70"/>
      <c r="B1507" s="54" t="str">
        <f>IF(ISNA(VLOOKUP(G1507,'AFM-Artikel'!$A$1:$D$4762,4,FALSE)),"-",VLOOKUP(G1507,'AFM-Artikel'!$A$1:$D$4762,4,FALSE))</f>
        <v>-</v>
      </c>
      <c r="C1507" s="71"/>
      <c r="D1507" s="54"/>
      <c r="E1507" s="53"/>
      <c r="F1507" s="54">
        <v>7</v>
      </c>
      <c r="G1507" s="113">
        <v>1</v>
      </c>
      <c r="H1507" s="54"/>
      <c r="I1507" s="104">
        <f>IF($G1507="","",VLOOKUP($G1507,'AFM-Artikel'!$A$1:$D$4762,3))</f>
        <v>0</v>
      </c>
      <c r="J1507" s="106"/>
    </row>
    <row r="1508" spans="1:10" x14ac:dyDescent="0.2">
      <c r="A1508" s="70"/>
      <c r="B1508" s="54" t="str">
        <f>IF(ISNA(VLOOKUP(G1508,'AFM-Artikel'!$A$1:$D$4762,4,FALSE)),"-",VLOOKUP(G1508,'AFM-Artikel'!$A$1:$D$4762,4,FALSE))</f>
        <v>-</v>
      </c>
      <c r="C1508" s="71"/>
      <c r="D1508" s="54"/>
      <c r="E1508" s="53"/>
      <c r="F1508" s="54">
        <v>8</v>
      </c>
      <c r="G1508" s="113">
        <v>1</v>
      </c>
      <c r="H1508" s="54"/>
      <c r="I1508" s="104">
        <f>IF($G1508="","",VLOOKUP($G1508,'AFM-Artikel'!$A$1:$D$4762,3))</f>
        <v>0</v>
      </c>
      <c r="J1508" s="106"/>
    </row>
    <row r="1509" spans="1:10" x14ac:dyDescent="0.2">
      <c r="A1509" s="70"/>
      <c r="B1509" s="54" t="str">
        <f>IF(ISNA(VLOOKUP(G1509,'AFM-Artikel'!$A$1:$D$4762,4,FALSE)),"-",VLOOKUP(G1509,'AFM-Artikel'!$A$1:$D$4762,4,FALSE))</f>
        <v>-</v>
      </c>
      <c r="C1509" s="71"/>
      <c r="D1509" s="54"/>
      <c r="E1509" s="53"/>
      <c r="F1509" s="54">
        <v>9</v>
      </c>
      <c r="G1509" s="113">
        <v>1</v>
      </c>
      <c r="H1509" s="54"/>
      <c r="I1509" s="104">
        <f>IF($G1509="","",VLOOKUP($G1509,'AFM-Artikel'!$A$1:$D$4762,3))</f>
        <v>0</v>
      </c>
      <c r="J1509" s="106"/>
    </row>
    <row r="1510" spans="1:10" x14ac:dyDescent="0.2">
      <c r="A1510" s="75"/>
      <c r="B1510" s="54" t="str">
        <f>IF(ISNA(VLOOKUP(G1510,'AFM-Artikel'!$A$1:$D$4762,4,FALSE)),"-",VLOOKUP(G1510,'AFM-Artikel'!$A$1:$D$4762,4,FALSE))</f>
        <v>-</v>
      </c>
      <c r="C1510" s="76"/>
      <c r="D1510" s="77"/>
      <c r="E1510" s="82"/>
      <c r="F1510" s="77">
        <v>10</v>
      </c>
      <c r="G1510" s="113">
        <v>1</v>
      </c>
      <c r="H1510" s="77"/>
      <c r="I1510" s="117">
        <f>IF($G1510="","",VLOOKUP($G1510,'AFM-Artikel'!$A$1:$D$4762,3))</f>
        <v>0</v>
      </c>
      <c r="J1510" s="118"/>
    </row>
    <row r="1511" spans="1:10" x14ac:dyDescent="0.2">
      <c r="A1511" s="83" t="s">
        <v>1888</v>
      </c>
      <c r="B1511" s="84" t="str">
        <f>IF($G1511="","",VLOOKUP($G1511,'AFM-Artikel'!$A$1:$D$4762,2))</f>
        <v>Nicht verfügbar!</v>
      </c>
      <c r="C1511" s="84"/>
      <c r="D1511" s="84"/>
      <c r="E1511" s="85"/>
      <c r="F1511" s="84"/>
      <c r="G1511" s="114">
        <v>0</v>
      </c>
      <c r="H1511" s="84"/>
      <c r="I1511" s="119">
        <f>IF($G1511="","",VLOOKUP($G1511,'AFM-Artikel'!$A$1:$D$4762,3))</f>
        <v>0</v>
      </c>
      <c r="J1511" s="120"/>
    </row>
    <row r="1512" spans="1:10" x14ac:dyDescent="0.2">
      <c r="A1512" s="83" t="s">
        <v>1889</v>
      </c>
      <c r="B1512" s="84" t="str">
        <f>IF($G1512="","",VLOOKUP($G1512,'AFM-Artikel'!$A$1:$D$4762,2))</f>
        <v>Nicht verfügbar!</v>
      </c>
      <c r="C1512" s="84"/>
      <c r="D1512" s="84"/>
      <c r="E1512" s="85"/>
      <c r="F1512" s="84"/>
      <c r="G1512" s="114">
        <v>0</v>
      </c>
      <c r="H1512" s="84"/>
      <c r="I1512" s="119">
        <f>IF($G1512="","",VLOOKUP($G1512,'AFM-Artikel'!$A$1:$D$4762,3))</f>
        <v>0</v>
      </c>
      <c r="J1512" s="120"/>
    </row>
    <row r="1513" spans="1:10" ht="13.5" thickBot="1" x14ac:dyDescent="0.25">
      <c r="A1513" s="83" t="s">
        <v>1890</v>
      </c>
      <c r="B1513" s="78" t="str">
        <f>IF($G1513="","",VLOOKUP($G1513,'AFM-Artikel'!$A$1:$D$4762,2))</f>
        <v>Nicht verfügbar!</v>
      </c>
      <c r="C1513" s="78"/>
      <c r="D1513" s="78"/>
      <c r="E1513" s="86"/>
      <c r="F1513" s="78"/>
      <c r="G1513" s="115">
        <v>0</v>
      </c>
      <c r="H1513" s="78"/>
      <c r="I1513" s="105">
        <f>IF($G1513="","",VLOOKUP($G1513,'AFM-Artikel'!$A$1:$D$4762,3))</f>
        <v>0</v>
      </c>
      <c r="J1513" s="107"/>
    </row>
    <row r="1519" spans="1:10" ht="13.5" thickBot="1" x14ac:dyDescent="0.25">
      <c r="B1519" t="s">
        <v>583</v>
      </c>
    </row>
    <row r="1520" spans="1:10" ht="15" x14ac:dyDescent="0.2">
      <c r="A1520" s="62" t="s">
        <v>552</v>
      </c>
      <c r="B1520" s="63" t="s">
        <v>262</v>
      </c>
      <c r="C1520" s="64" t="s">
        <v>1658</v>
      </c>
      <c r="D1520" s="64" t="s">
        <v>1893</v>
      </c>
      <c r="E1520" s="80"/>
      <c r="F1520" s="66">
        <f>IF(Konfigurator!N$92=B1521,1,IF(Konfigurator!N$92=B1522,2,IF(Konfigurator!N$92=B1523,3,IF(Konfigurator!N$92=B1524,4,IF(Konfigurator!N$92=B1525,5,IF(Konfigurator!N$92=B1526,6,IF(Konfigurator!N$92=B1527,7,IF(Konfigurator!N$92=B1528,8,))))))))+IF(Konfigurator!N$92=B1529,9)+IF(Konfigurator!N$92=B1530,10)+IF(Konfigurator!N$92=E1520,0)</f>
        <v>1</v>
      </c>
      <c r="G1520" s="112" t="s">
        <v>1469</v>
      </c>
      <c r="H1520" s="81" t="s">
        <v>1461</v>
      </c>
      <c r="I1520" s="81" t="s">
        <v>498</v>
      </c>
      <c r="J1520" s="68" t="s">
        <v>1673</v>
      </c>
    </row>
    <row r="1521" spans="1:10" x14ac:dyDescent="0.2">
      <c r="A1521" s="70"/>
      <c r="B1521" s="54" t="str">
        <f>IF(ISNA(VLOOKUP(G1521,'AFM-Artikel'!$A$1:$D$4762,4,FALSE)),"-",VLOOKUP(G1521,'AFM-Artikel'!$A$1:$D$4762,4,FALSE))</f>
        <v>Blindplatte  4TE</v>
      </c>
      <c r="C1521" s="54"/>
      <c r="D1521" s="54"/>
      <c r="E1521" s="53"/>
      <c r="F1521" s="54">
        <v>1</v>
      </c>
      <c r="G1521" s="113">
        <v>5600</v>
      </c>
      <c r="H1521" s="54">
        <v>4</v>
      </c>
      <c r="I1521" s="104">
        <f>IF($G1521="","",VLOOKUP($G1521,'AFM-Artikel'!$A$1:$D$4762,3))</f>
        <v>5.13</v>
      </c>
      <c r="J1521" s="106" t="s">
        <v>1674</v>
      </c>
    </row>
    <row r="1522" spans="1:10" x14ac:dyDescent="0.2">
      <c r="A1522" s="70"/>
      <c r="B1522" s="54" t="str">
        <f>IF(ISNA(VLOOKUP(G1522,'AFM-Artikel'!$A$1:$D$4762,4,FALSE)),"-",VLOOKUP(G1522,'AFM-Artikel'!$A$1:$D$4762,4,FALSE))</f>
        <v>-</v>
      </c>
      <c r="C1522" s="71"/>
      <c r="D1522" s="54"/>
      <c r="E1522" s="53"/>
      <c r="F1522" s="54">
        <v>2</v>
      </c>
      <c r="G1522" s="113">
        <v>1</v>
      </c>
      <c r="H1522" s="54"/>
      <c r="I1522" s="104">
        <f>IF($G1522="","",VLOOKUP($G1522,'AFM-Artikel'!$A$1:$D$4762,3))</f>
        <v>0</v>
      </c>
      <c r="J1522" s="106"/>
    </row>
    <row r="1523" spans="1:10" x14ac:dyDescent="0.2">
      <c r="A1523" s="70"/>
      <c r="B1523" s="54" t="str">
        <f>IF(ISNA(VLOOKUP(G1523,'AFM-Artikel'!$A$1:$D$4762,4,FALSE)),"-",VLOOKUP(G1523,'AFM-Artikel'!$A$1:$D$4762,4,FALSE))</f>
        <v>-</v>
      </c>
      <c r="C1523" s="71"/>
      <c r="D1523" s="54"/>
      <c r="E1523" s="53"/>
      <c r="F1523" s="54">
        <v>3</v>
      </c>
      <c r="G1523" s="113">
        <v>1</v>
      </c>
      <c r="H1523" s="54"/>
      <c r="I1523" s="104">
        <f>IF($G1523="","",VLOOKUP($G1523,'AFM-Artikel'!$A$1:$D$4762,3))</f>
        <v>0</v>
      </c>
      <c r="J1523" s="106"/>
    </row>
    <row r="1524" spans="1:10" x14ac:dyDescent="0.2">
      <c r="A1524" s="70"/>
      <c r="B1524" s="54" t="str">
        <f>IF(ISNA(VLOOKUP(G1524,'AFM-Artikel'!$A$1:$D$4762,4,FALSE)),"-",VLOOKUP(G1524,'AFM-Artikel'!$A$1:$D$4762,4,FALSE))</f>
        <v>-</v>
      </c>
      <c r="C1524" s="71"/>
      <c r="D1524" s="54"/>
      <c r="E1524" s="53"/>
      <c r="F1524" s="54">
        <v>4</v>
      </c>
      <c r="G1524" s="113">
        <v>1</v>
      </c>
      <c r="H1524" s="54"/>
      <c r="I1524" s="104">
        <f>IF($G1524="","",VLOOKUP($G1524,'AFM-Artikel'!$A$1:$D$4762,3))</f>
        <v>0</v>
      </c>
      <c r="J1524" s="106"/>
    </row>
    <row r="1525" spans="1:10" x14ac:dyDescent="0.2">
      <c r="A1525" s="70"/>
      <c r="B1525" s="54" t="str">
        <f>IF(ISNA(VLOOKUP(G1525,'AFM-Artikel'!$A$1:$D$4762,4,FALSE)),"-",VLOOKUP(G1525,'AFM-Artikel'!$A$1:$D$4762,4,FALSE))</f>
        <v>-</v>
      </c>
      <c r="C1525" s="71"/>
      <c r="D1525" s="54"/>
      <c r="E1525" s="53"/>
      <c r="F1525" s="54">
        <v>5</v>
      </c>
      <c r="G1525" s="113">
        <v>1</v>
      </c>
      <c r="H1525" s="54"/>
      <c r="I1525" s="104">
        <f>IF($G1525="","",VLOOKUP($G1525,'AFM-Artikel'!$A$1:$D$4762,3))</f>
        <v>0</v>
      </c>
      <c r="J1525" s="106"/>
    </row>
    <row r="1526" spans="1:10" x14ac:dyDescent="0.2">
      <c r="A1526" s="70"/>
      <c r="B1526" s="54" t="str">
        <f>IF(ISNA(VLOOKUP(G1526,'AFM-Artikel'!$A$1:$D$4762,4,FALSE)),"-",VLOOKUP(G1526,'AFM-Artikel'!$A$1:$D$4762,4,FALSE))</f>
        <v>-</v>
      </c>
      <c r="C1526" s="71"/>
      <c r="D1526" s="54"/>
      <c r="E1526" s="53"/>
      <c r="F1526" s="72">
        <v>6</v>
      </c>
      <c r="G1526" s="113">
        <v>1</v>
      </c>
      <c r="H1526" s="54"/>
      <c r="I1526" s="104">
        <f>IF($G1526="","",VLOOKUP($G1526,'AFM-Artikel'!$A$1:$D$4762,3))</f>
        <v>0</v>
      </c>
      <c r="J1526" s="106"/>
    </row>
    <row r="1527" spans="1:10" x14ac:dyDescent="0.2">
      <c r="A1527" s="70"/>
      <c r="B1527" s="54" t="str">
        <f>IF(ISNA(VLOOKUP(G1527,'AFM-Artikel'!$A$1:$D$4762,4,FALSE)),"-",VLOOKUP(G1527,'AFM-Artikel'!$A$1:$D$4762,4,FALSE))</f>
        <v>-</v>
      </c>
      <c r="C1527" s="71"/>
      <c r="D1527" s="54"/>
      <c r="E1527" s="53"/>
      <c r="F1527" s="54">
        <v>7</v>
      </c>
      <c r="G1527" s="113">
        <v>1</v>
      </c>
      <c r="H1527" s="54"/>
      <c r="I1527" s="104">
        <f>IF($G1527="","",VLOOKUP($G1527,'AFM-Artikel'!$A$1:$D$4762,3))</f>
        <v>0</v>
      </c>
      <c r="J1527" s="106"/>
    </row>
    <row r="1528" spans="1:10" x14ac:dyDescent="0.2">
      <c r="A1528" s="70"/>
      <c r="B1528" s="54" t="str">
        <f>IF(ISNA(VLOOKUP(G1528,'AFM-Artikel'!$A$1:$D$4762,4,FALSE)),"-",VLOOKUP(G1528,'AFM-Artikel'!$A$1:$D$4762,4,FALSE))</f>
        <v>-</v>
      </c>
      <c r="C1528" s="71"/>
      <c r="D1528" s="54"/>
      <c r="E1528" s="53"/>
      <c r="F1528" s="54">
        <v>8</v>
      </c>
      <c r="G1528" s="113">
        <v>1</v>
      </c>
      <c r="H1528" s="54"/>
      <c r="I1528" s="104">
        <f>IF($G1528="","",VLOOKUP($G1528,'AFM-Artikel'!$A$1:$D$4762,3))</f>
        <v>0</v>
      </c>
      <c r="J1528" s="106"/>
    </row>
    <row r="1529" spans="1:10" x14ac:dyDescent="0.2">
      <c r="A1529" s="70"/>
      <c r="B1529" s="54" t="str">
        <f>IF(ISNA(VLOOKUP(G1529,'AFM-Artikel'!$A$1:$D$4762,4,FALSE)),"-",VLOOKUP(G1529,'AFM-Artikel'!$A$1:$D$4762,4,FALSE))</f>
        <v>-</v>
      </c>
      <c r="C1529" s="71"/>
      <c r="D1529" s="54"/>
      <c r="E1529" s="53"/>
      <c r="F1529" s="54">
        <v>9</v>
      </c>
      <c r="G1529" s="113">
        <v>1</v>
      </c>
      <c r="H1529" s="54"/>
      <c r="I1529" s="104">
        <f>IF($G1529="","",VLOOKUP($G1529,'AFM-Artikel'!$A$1:$D$4762,3))</f>
        <v>0</v>
      </c>
      <c r="J1529" s="106"/>
    </row>
    <row r="1530" spans="1:10" x14ac:dyDescent="0.2">
      <c r="A1530" s="75"/>
      <c r="B1530" s="54" t="str">
        <f>IF(ISNA(VLOOKUP(G1530,'AFM-Artikel'!$A$1:$D$4762,4,FALSE)),"-",VLOOKUP(G1530,'AFM-Artikel'!$A$1:$D$4762,4,FALSE))</f>
        <v>-</v>
      </c>
      <c r="C1530" s="76"/>
      <c r="D1530" s="77"/>
      <c r="E1530" s="82"/>
      <c r="F1530" s="77">
        <v>10</v>
      </c>
      <c r="G1530" s="113">
        <v>1</v>
      </c>
      <c r="H1530" s="54"/>
      <c r="I1530" s="117">
        <f>IF($G1530="","",VLOOKUP($G1530,'AFM-Artikel'!$A$1:$D$4762,3))</f>
        <v>0</v>
      </c>
      <c r="J1530" s="118"/>
    </row>
    <row r="1531" spans="1:10" x14ac:dyDescent="0.2">
      <c r="A1531" s="83" t="s">
        <v>1888</v>
      </c>
      <c r="B1531" s="84" t="str">
        <f>IF($G1531="","",VLOOKUP($G1531,'AFM-Artikel'!$A$1:$D$4762,2))</f>
        <v>Nicht verfügbar!</v>
      </c>
      <c r="C1531" s="84"/>
      <c r="D1531" s="84"/>
      <c r="E1531" s="85"/>
      <c r="F1531" s="84"/>
      <c r="G1531" s="114">
        <v>0</v>
      </c>
      <c r="H1531" s="84"/>
      <c r="I1531" s="119">
        <f>IF($G1531="","",VLOOKUP($G1531,'AFM-Artikel'!$A$1:$D$4762,3))</f>
        <v>0</v>
      </c>
      <c r="J1531" s="120"/>
    </row>
    <row r="1532" spans="1:10" x14ac:dyDescent="0.2">
      <c r="A1532" s="83" t="s">
        <v>1889</v>
      </c>
      <c r="B1532" s="84" t="str">
        <f>IF($G1532="","",VLOOKUP($G1532,'AFM-Artikel'!$A$1:$D$4762,2))</f>
        <v>Nicht verfügbar!</v>
      </c>
      <c r="C1532" s="84"/>
      <c r="D1532" s="84"/>
      <c r="E1532" s="85"/>
      <c r="F1532" s="84"/>
      <c r="G1532" s="114">
        <v>0</v>
      </c>
      <c r="H1532" s="84"/>
      <c r="I1532" s="119">
        <f>IF($G1532="","",VLOOKUP($G1532,'AFM-Artikel'!$A$1:$D$4762,3))</f>
        <v>0</v>
      </c>
      <c r="J1532" s="120"/>
    </row>
    <row r="1533" spans="1:10" ht="13.5" thickBot="1" x14ac:dyDescent="0.25">
      <c r="A1533" s="83" t="s">
        <v>1890</v>
      </c>
      <c r="B1533" s="78" t="str">
        <f>IF($G1533="","",VLOOKUP($G1533,'AFM-Artikel'!$A$1:$D$4762,2))</f>
        <v>Nicht verfügbar!</v>
      </c>
      <c r="C1533" s="78"/>
      <c r="D1533" s="78"/>
      <c r="E1533" s="86"/>
      <c r="F1533" s="78"/>
      <c r="G1533" s="115">
        <v>0</v>
      </c>
      <c r="H1533" s="78"/>
      <c r="I1533" s="105">
        <f>IF($G1533="","",VLOOKUP($G1533,'AFM-Artikel'!$A$1:$D$4762,3))</f>
        <v>0</v>
      </c>
      <c r="J1533" s="107"/>
    </row>
    <row r="1539" spans="1:10" ht="13.5" thickBot="1" x14ac:dyDescent="0.25">
      <c r="B1539" t="s">
        <v>584</v>
      </c>
    </row>
    <row r="1540" spans="1:10" ht="15" x14ac:dyDescent="0.2">
      <c r="A1540" s="62" t="s">
        <v>553</v>
      </c>
      <c r="B1540" s="63" t="s">
        <v>262</v>
      </c>
      <c r="C1540" s="64" t="s">
        <v>1658</v>
      </c>
      <c r="D1540" s="64" t="s">
        <v>1893</v>
      </c>
      <c r="E1540" s="80"/>
      <c r="F1540" s="66">
        <f>IF(Konfigurator!P$92=B1541,1,IF(Konfigurator!P$92=B1542,2,IF(Konfigurator!P$92=B1543,3,IF(Konfigurator!P$92=B1544,4,IF(Konfigurator!P$92=B1545,5,IF(Konfigurator!P$92=B1546,6,IF(Konfigurator!P$92=B1547,7,IF(Konfigurator!P$92=B1548,8,))))))))+IF(Konfigurator!P$92=B1549,9)+IF(Konfigurator!P$92=B1550,10)+IF(Konfigurator!P$92=E1540,0)</f>
        <v>1</v>
      </c>
      <c r="G1540" s="112" t="s">
        <v>1469</v>
      </c>
      <c r="H1540" s="81" t="s">
        <v>1461</v>
      </c>
      <c r="I1540" s="81" t="s">
        <v>498</v>
      </c>
      <c r="J1540" s="68" t="s">
        <v>1673</v>
      </c>
    </row>
    <row r="1541" spans="1:10" x14ac:dyDescent="0.2">
      <c r="A1541" s="70"/>
      <c r="B1541" s="54" t="str">
        <f>IF(ISNA(VLOOKUP(G1541,'AFM-Artikel'!$A$1:$D$4762,4,FALSE)),"-",VLOOKUP(G1541,'AFM-Artikel'!$A$1:$D$4762,4,FALSE))</f>
        <v>Blindplatte  8TE</v>
      </c>
      <c r="C1541" s="54"/>
      <c r="D1541" s="54"/>
      <c r="E1541" s="53"/>
      <c r="F1541" s="54">
        <v>1</v>
      </c>
      <c r="G1541" s="113">
        <v>5601</v>
      </c>
      <c r="H1541" s="54">
        <v>8</v>
      </c>
      <c r="I1541" s="104">
        <f>IF($G1541="","",VLOOKUP($G1541,'AFM-Artikel'!$A$1:$D$4762,3))</f>
        <v>6.18</v>
      </c>
      <c r="J1541" s="106" t="s">
        <v>1674</v>
      </c>
    </row>
    <row r="1542" spans="1:10" x14ac:dyDescent="0.2">
      <c r="A1542" s="70"/>
      <c r="B1542" s="54" t="str">
        <f>IF(ISNA(VLOOKUP(G1542,'AFM-Artikel'!$A$1:$D$4762,4,FALSE)),"-",VLOOKUP(G1542,'AFM-Artikel'!$A$1:$D$4762,4,FALSE))</f>
        <v>-</v>
      </c>
      <c r="C1542" s="71"/>
      <c r="D1542" s="54"/>
      <c r="E1542" s="53"/>
      <c r="F1542" s="54">
        <v>2</v>
      </c>
      <c r="G1542" s="113">
        <v>1</v>
      </c>
      <c r="H1542" s="54"/>
      <c r="I1542" s="104">
        <f>IF($G1542="","",VLOOKUP($G1542,'AFM-Artikel'!$A$1:$D$4762,3))</f>
        <v>0</v>
      </c>
      <c r="J1542" s="106"/>
    </row>
    <row r="1543" spans="1:10" x14ac:dyDescent="0.2">
      <c r="A1543" s="70"/>
      <c r="B1543" s="54" t="str">
        <f>IF(ISNA(VLOOKUP(G1543,'AFM-Artikel'!$A$1:$D$4762,4,FALSE)),"-",VLOOKUP(G1543,'AFM-Artikel'!$A$1:$D$4762,4,FALSE))</f>
        <v>-</v>
      </c>
      <c r="C1543" s="71"/>
      <c r="D1543" s="54"/>
      <c r="E1543" s="53"/>
      <c r="F1543" s="54">
        <v>3</v>
      </c>
      <c r="G1543" s="113">
        <v>1</v>
      </c>
      <c r="H1543" s="54"/>
      <c r="I1543" s="104">
        <f>IF($G1543="","",VLOOKUP($G1543,'AFM-Artikel'!$A$1:$D$4762,3))</f>
        <v>0</v>
      </c>
      <c r="J1543" s="106"/>
    </row>
    <row r="1544" spans="1:10" x14ac:dyDescent="0.2">
      <c r="A1544" s="70"/>
      <c r="B1544" s="54" t="str">
        <f>IF(ISNA(VLOOKUP(G1544,'AFM-Artikel'!$A$1:$D$4762,4,FALSE)),"-",VLOOKUP(G1544,'AFM-Artikel'!$A$1:$D$4762,4,FALSE))</f>
        <v>-</v>
      </c>
      <c r="C1544" s="71"/>
      <c r="D1544" s="54"/>
      <c r="E1544" s="53"/>
      <c r="F1544" s="54">
        <v>4</v>
      </c>
      <c r="G1544" s="113">
        <v>1</v>
      </c>
      <c r="H1544" s="54"/>
      <c r="I1544" s="104">
        <f>IF($G1544="","",VLOOKUP($G1544,'AFM-Artikel'!$A$1:$D$4762,3))</f>
        <v>0</v>
      </c>
      <c r="J1544" s="106"/>
    </row>
    <row r="1545" spans="1:10" x14ac:dyDescent="0.2">
      <c r="A1545" s="70"/>
      <c r="B1545" s="54" t="str">
        <f>IF(ISNA(VLOOKUP(G1545,'AFM-Artikel'!$A$1:$D$4762,4,FALSE)),"-",VLOOKUP(G1545,'AFM-Artikel'!$A$1:$D$4762,4,FALSE))</f>
        <v>-</v>
      </c>
      <c r="C1545" s="71"/>
      <c r="D1545" s="54"/>
      <c r="E1545" s="53"/>
      <c r="F1545" s="54">
        <v>5</v>
      </c>
      <c r="G1545" s="113">
        <v>1</v>
      </c>
      <c r="H1545" s="54"/>
      <c r="I1545" s="104">
        <f>IF($G1545="","",VLOOKUP($G1545,'AFM-Artikel'!$A$1:$D$4762,3))</f>
        <v>0</v>
      </c>
      <c r="J1545" s="106"/>
    </row>
    <row r="1546" spans="1:10" x14ac:dyDescent="0.2">
      <c r="A1546" s="70"/>
      <c r="B1546" s="54" t="str">
        <f>IF(ISNA(VLOOKUP(G1546,'AFM-Artikel'!$A$1:$D$4762,4,FALSE)),"-",VLOOKUP(G1546,'AFM-Artikel'!$A$1:$D$4762,4,FALSE))</f>
        <v>-</v>
      </c>
      <c r="C1546" s="71"/>
      <c r="D1546" s="54"/>
      <c r="E1546" s="53"/>
      <c r="F1546" s="72">
        <v>6</v>
      </c>
      <c r="G1546" s="113">
        <v>1</v>
      </c>
      <c r="H1546" s="54"/>
      <c r="I1546" s="104">
        <f>IF($G1546="","",VLOOKUP($G1546,'AFM-Artikel'!$A$1:$D$4762,3))</f>
        <v>0</v>
      </c>
      <c r="J1546" s="106"/>
    </row>
    <row r="1547" spans="1:10" x14ac:dyDescent="0.2">
      <c r="A1547" s="70"/>
      <c r="B1547" s="54" t="str">
        <f>IF(ISNA(VLOOKUP(G1547,'AFM-Artikel'!$A$1:$D$4762,4,FALSE)),"-",VLOOKUP(G1547,'AFM-Artikel'!$A$1:$D$4762,4,FALSE))</f>
        <v>-</v>
      </c>
      <c r="C1547" s="71"/>
      <c r="D1547" s="54"/>
      <c r="E1547" s="53"/>
      <c r="F1547" s="54">
        <v>7</v>
      </c>
      <c r="G1547" s="113">
        <v>1</v>
      </c>
      <c r="H1547" s="54"/>
      <c r="I1547" s="104">
        <f>IF($G1547="","",VLOOKUP($G1547,'AFM-Artikel'!$A$1:$D$4762,3))</f>
        <v>0</v>
      </c>
      <c r="J1547" s="106"/>
    </row>
    <row r="1548" spans="1:10" x14ac:dyDescent="0.2">
      <c r="A1548" s="70"/>
      <c r="B1548" s="54" t="str">
        <f>IF(ISNA(VLOOKUP(G1548,'AFM-Artikel'!$A$1:$D$4762,4,FALSE)),"-",VLOOKUP(G1548,'AFM-Artikel'!$A$1:$D$4762,4,FALSE))</f>
        <v>-</v>
      </c>
      <c r="C1548" s="71"/>
      <c r="D1548" s="54"/>
      <c r="E1548" s="53"/>
      <c r="F1548" s="54">
        <v>8</v>
      </c>
      <c r="G1548" s="113">
        <v>1</v>
      </c>
      <c r="H1548" s="54"/>
      <c r="I1548" s="104">
        <f>IF($G1548="","",VLOOKUP($G1548,'AFM-Artikel'!$A$1:$D$4762,3))</f>
        <v>0</v>
      </c>
      <c r="J1548" s="106"/>
    </row>
    <row r="1549" spans="1:10" x14ac:dyDescent="0.2">
      <c r="A1549" s="70"/>
      <c r="B1549" s="54" t="str">
        <f>IF(ISNA(VLOOKUP(G1549,'AFM-Artikel'!$A$1:$D$4762,4,FALSE)),"-",VLOOKUP(G1549,'AFM-Artikel'!$A$1:$D$4762,4,FALSE))</f>
        <v>-</v>
      </c>
      <c r="C1549" s="71"/>
      <c r="D1549" s="54"/>
      <c r="E1549" s="53"/>
      <c r="F1549" s="54">
        <v>9</v>
      </c>
      <c r="G1549" s="113">
        <v>1</v>
      </c>
      <c r="H1549" s="54"/>
      <c r="I1549" s="104">
        <f>IF($G1549="","",VLOOKUP($G1549,'AFM-Artikel'!$A$1:$D$4762,3))</f>
        <v>0</v>
      </c>
      <c r="J1549" s="106"/>
    </row>
    <row r="1550" spans="1:10" x14ac:dyDescent="0.2">
      <c r="A1550" s="75"/>
      <c r="B1550" s="54" t="str">
        <f>IF(ISNA(VLOOKUP(G1550,'AFM-Artikel'!$A$1:$D$4762,4,FALSE)),"-",VLOOKUP(G1550,'AFM-Artikel'!$A$1:$D$4762,4,FALSE))</f>
        <v>-</v>
      </c>
      <c r="C1550" s="76"/>
      <c r="D1550" s="77"/>
      <c r="E1550" s="82"/>
      <c r="F1550" s="77">
        <v>10</v>
      </c>
      <c r="G1550" s="113">
        <v>1</v>
      </c>
      <c r="H1550" s="77"/>
      <c r="I1550" s="117">
        <f>IF($G1550="","",VLOOKUP($G1550,'AFM-Artikel'!$A$1:$D$4762,3))</f>
        <v>0</v>
      </c>
      <c r="J1550" s="118"/>
    </row>
    <row r="1551" spans="1:10" x14ac:dyDescent="0.2">
      <c r="A1551" s="83" t="s">
        <v>1888</v>
      </c>
      <c r="B1551" s="84" t="str">
        <f>IF($G1551="","",VLOOKUP($G1551,'AFM-Artikel'!$A$1:$D$4762,2))</f>
        <v>Nicht verfügbar!</v>
      </c>
      <c r="C1551" s="84"/>
      <c r="D1551" s="84"/>
      <c r="E1551" s="85"/>
      <c r="F1551" s="84"/>
      <c r="G1551" s="114">
        <v>0</v>
      </c>
      <c r="H1551" s="84"/>
      <c r="I1551" s="119">
        <f>IF($G1551="","",VLOOKUP($G1551,'AFM-Artikel'!$A$1:$D$4762,3))</f>
        <v>0</v>
      </c>
      <c r="J1551" s="120"/>
    </row>
    <row r="1552" spans="1:10" x14ac:dyDescent="0.2">
      <c r="A1552" s="83" t="s">
        <v>1889</v>
      </c>
      <c r="B1552" s="84" t="str">
        <f>IF($G1552="","",VLOOKUP($G1552,'AFM-Artikel'!$A$1:$D$4762,2))</f>
        <v>Nicht verfügbar!</v>
      </c>
      <c r="C1552" s="84"/>
      <c r="D1552" s="84"/>
      <c r="E1552" s="85"/>
      <c r="F1552" s="84"/>
      <c r="G1552" s="114">
        <v>0</v>
      </c>
      <c r="H1552" s="84"/>
      <c r="I1552" s="119">
        <f>IF($G1552="","",VLOOKUP($G1552,'AFM-Artikel'!$A$1:$D$4762,3))</f>
        <v>0</v>
      </c>
      <c r="J1552" s="120"/>
    </row>
    <row r="1553" spans="1:10" ht="13.5" thickBot="1" x14ac:dyDescent="0.25">
      <c r="A1553" s="83" t="s">
        <v>1890</v>
      </c>
      <c r="B1553" s="78" t="str">
        <f>IF($G1553="","",VLOOKUP($G1553,'AFM-Artikel'!$A$1:$D$4762,2))</f>
        <v>Nicht verfügbar!</v>
      </c>
      <c r="C1553" s="78"/>
      <c r="D1553" s="78"/>
      <c r="E1553" s="86"/>
      <c r="F1553" s="78"/>
      <c r="G1553" s="115">
        <v>0</v>
      </c>
      <c r="H1553" s="78"/>
      <c r="I1553" s="105">
        <f>IF($G1553="","",VLOOKUP($G1553,'AFM-Artikel'!$A$1:$D$4762,3))</f>
        <v>0</v>
      </c>
      <c r="J1553" s="107"/>
    </row>
    <row r="1559" spans="1:10" ht="13.5" thickBot="1" x14ac:dyDescent="0.25">
      <c r="B1559" t="s">
        <v>585</v>
      </c>
    </row>
    <row r="1560" spans="1:10" ht="15" x14ac:dyDescent="0.2">
      <c r="A1560" s="62" t="s">
        <v>554</v>
      </c>
      <c r="B1560" s="63" t="s">
        <v>262</v>
      </c>
      <c r="C1560" s="64" t="s">
        <v>1658</v>
      </c>
      <c r="D1560" s="64" t="s">
        <v>1893</v>
      </c>
      <c r="E1560" s="80"/>
      <c r="F1560" s="66">
        <f>IF(Konfigurator!R$92=B1561,1,IF(Konfigurator!R$92=B1562,2,IF(Konfigurator!R$92=B1563,3,IF(Konfigurator!R$92=B1564,4,IF(Konfigurator!R$92=B1565,5,IF(Konfigurator!R$92=B1566,6,IF(Konfigurator!R$92=B1567,7,IF(Konfigurator!R$92=B1568,8,))))))))+IF(Konfigurator!R$92=B1569,9)+IF(Konfigurator!R$92=B1570,10)+IF(Konfigurator!R$92=E1560,0)</f>
        <v>1</v>
      </c>
      <c r="G1560" s="112" t="s">
        <v>1469</v>
      </c>
      <c r="H1560" s="81" t="s">
        <v>1461</v>
      </c>
      <c r="I1560" s="81" t="s">
        <v>498</v>
      </c>
      <c r="J1560" s="68" t="s">
        <v>1673</v>
      </c>
    </row>
    <row r="1561" spans="1:10" x14ac:dyDescent="0.2">
      <c r="A1561" s="70"/>
      <c r="B1561" s="54" t="str">
        <f>IF(ISNA(VLOOKUP(G1561,'AFM-Artikel'!$A$1:$D$4762,4,FALSE)),"-",VLOOKUP(G1561,'AFM-Artikel'!$A$1:$D$4762,4,FALSE))</f>
        <v>Blindplatte 12TE</v>
      </c>
      <c r="C1561" s="54"/>
      <c r="D1561" s="54"/>
      <c r="E1561" s="53"/>
      <c r="F1561" s="54">
        <v>1</v>
      </c>
      <c r="G1561" s="113">
        <v>5602</v>
      </c>
      <c r="H1561" s="54">
        <v>12</v>
      </c>
      <c r="I1561" s="104">
        <f>IF($G1561="","",VLOOKUP($G1561,'AFM-Artikel'!$A$1:$D$4762,3))</f>
        <v>7.22</v>
      </c>
      <c r="J1561" s="106" t="s">
        <v>1674</v>
      </c>
    </row>
    <row r="1562" spans="1:10" x14ac:dyDescent="0.2">
      <c r="A1562" s="70"/>
      <c r="B1562" s="54" t="str">
        <f>IF(ISNA(VLOOKUP(G1562,'AFM-Artikel'!$A$1:$D$4762,4,FALSE)),"-",VLOOKUP(G1562,'AFM-Artikel'!$A$1:$D$4762,4,FALSE))</f>
        <v>-</v>
      </c>
      <c r="C1562" s="71"/>
      <c r="D1562" s="54"/>
      <c r="E1562" s="53"/>
      <c r="F1562" s="54">
        <v>2</v>
      </c>
      <c r="G1562" s="113">
        <v>1</v>
      </c>
      <c r="H1562" s="54"/>
      <c r="I1562" s="104">
        <f>IF($G1562="","",VLOOKUP($G1562,'AFM-Artikel'!$A$1:$D$4762,3))</f>
        <v>0</v>
      </c>
      <c r="J1562" s="106"/>
    </row>
    <row r="1563" spans="1:10" x14ac:dyDescent="0.2">
      <c r="A1563" s="70"/>
      <c r="B1563" s="54" t="str">
        <f>IF(ISNA(VLOOKUP(G1563,'AFM-Artikel'!$A$1:$D$4762,4,FALSE)),"-",VLOOKUP(G1563,'AFM-Artikel'!$A$1:$D$4762,4,FALSE))</f>
        <v>-</v>
      </c>
      <c r="C1563" s="71"/>
      <c r="D1563" s="54"/>
      <c r="E1563" s="53"/>
      <c r="F1563" s="54">
        <v>3</v>
      </c>
      <c r="G1563" s="113">
        <v>1</v>
      </c>
      <c r="H1563" s="54"/>
      <c r="I1563" s="104">
        <f>IF($G1563="","",VLOOKUP($G1563,'AFM-Artikel'!$A$1:$D$4762,3))</f>
        <v>0</v>
      </c>
      <c r="J1563" s="106"/>
    </row>
    <row r="1564" spans="1:10" x14ac:dyDescent="0.2">
      <c r="A1564" s="70"/>
      <c r="B1564" s="54" t="str">
        <f>IF(ISNA(VLOOKUP(G1564,'AFM-Artikel'!$A$1:$D$4762,4,FALSE)),"-",VLOOKUP(G1564,'AFM-Artikel'!$A$1:$D$4762,4,FALSE))</f>
        <v>-</v>
      </c>
      <c r="C1564" s="71"/>
      <c r="D1564" s="54"/>
      <c r="E1564" s="53"/>
      <c r="F1564" s="54">
        <v>4</v>
      </c>
      <c r="G1564" s="113">
        <v>1</v>
      </c>
      <c r="H1564" s="54"/>
      <c r="I1564" s="104">
        <f>IF($G1564="","",VLOOKUP($G1564,'AFM-Artikel'!$A$1:$D$4762,3))</f>
        <v>0</v>
      </c>
      <c r="J1564" s="106"/>
    </row>
    <row r="1565" spans="1:10" x14ac:dyDescent="0.2">
      <c r="A1565" s="70"/>
      <c r="B1565" s="54" t="str">
        <f>IF(ISNA(VLOOKUP(G1565,'AFM-Artikel'!$A$1:$D$4762,4,FALSE)),"-",VLOOKUP(G1565,'AFM-Artikel'!$A$1:$D$4762,4,FALSE))</f>
        <v>-</v>
      </c>
      <c r="C1565" s="71"/>
      <c r="D1565" s="54"/>
      <c r="E1565" s="53"/>
      <c r="F1565" s="54">
        <v>5</v>
      </c>
      <c r="G1565" s="113">
        <v>1</v>
      </c>
      <c r="H1565" s="54"/>
      <c r="I1565" s="104">
        <f>IF($G1565="","",VLOOKUP($G1565,'AFM-Artikel'!$A$1:$D$4762,3))</f>
        <v>0</v>
      </c>
      <c r="J1565" s="106"/>
    </row>
    <row r="1566" spans="1:10" x14ac:dyDescent="0.2">
      <c r="A1566" s="70"/>
      <c r="B1566" s="54" t="str">
        <f>IF(ISNA(VLOOKUP(G1566,'AFM-Artikel'!$A$1:$D$4762,4,FALSE)),"-",VLOOKUP(G1566,'AFM-Artikel'!$A$1:$D$4762,4,FALSE))</f>
        <v>-</v>
      </c>
      <c r="C1566" s="71"/>
      <c r="D1566" s="54"/>
      <c r="E1566" s="53"/>
      <c r="F1566" s="72">
        <v>6</v>
      </c>
      <c r="G1566" s="113">
        <v>1</v>
      </c>
      <c r="H1566" s="54"/>
      <c r="I1566" s="104">
        <f>IF($G1566="","",VLOOKUP($G1566,'AFM-Artikel'!$A$1:$D$4762,3))</f>
        <v>0</v>
      </c>
      <c r="J1566" s="106"/>
    </row>
    <row r="1567" spans="1:10" x14ac:dyDescent="0.2">
      <c r="A1567" s="70"/>
      <c r="B1567" s="54" t="str">
        <f>IF(ISNA(VLOOKUP(G1567,'AFM-Artikel'!$A$1:$D$4762,4,FALSE)),"-",VLOOKUP(G1567,'AFM-Artikel'!$A$1:$D$4762,4,FALSE))</f>
        <v>-</v>
      </c>
      <c r="C1567" s="71"/>
      <c r="D1567" s="54"/>
      <c r="E1567" s="53"/>
      <c r="F1567" s="54">
        <v>7</v>
      </c>
      <c r="G1567" s="113">
        <v>1</v>
      </c>
      <c r="H1567" s="54"/>
      <c r="I1567" s="104">
        <f>IF($G1567="","",VLOOKUP($G1567,'AFM-Artikel'!$A$1:$D$4762,3))</f>
        <v>0</v>
      </c>
      <c r="J1567" s="106"/>
    </row>
    <row r="1568" spans="1:10" x14ac:dyDescent="0.2">
      <c r="A1568" s="70"/>
      <c r="B1568" s="54" t="str">
        <f>IF(ISNA(VLOOKUP(G1568,'AFM-Artikel'!$A$1:$D$4762,4,FALSE)),"-",VLOOKUP(G1568,'AFM-Artikel'!$A$1:$D$4762,4,FALSE))</f>
        <v>-</v>
      </c>
      <c r="C1568" s="71"/>
      <c r="D1568" s="54"/>
      <c r="E1568" s="53"/>
      <c r="F1568" s="54">
        <v>8</v>
      </c>
      <c r="G1568" s="113">
        <v>1</v>
      </c>
      <c r="H1568" s="54"/>
      <c r="I1568" s="104">
        <f>IF($G1568="","",VLOOKUP($G1568,'AFM-Artikel'!$A$1:$D$4762,3))</f>
        <v>0</v>
      </c>
      <c r="J1568" s="106"/>
    </row>
    <row r="1569" spans="1:10" x14ac:dyDescent="0.2">
      <c r="A1569" s="70"/>
      <c r="B1569" s="54" t="str">
        <f>IF(ISNA(VLOOKUP(G1569,'AFM-Artikel'!$A$1:$D$4762,4,FALSE)),"-",VLOOKUP(G1569,'AFM-Artikel'!$A$1:$D$4762,4,FALSE))</f>
        <v>-</v>
      </c>
      <c r="C1569" s="71"/>
      <c r="D1569" s="54"/>
      <c r="E1569" s="53"/>
      <c r="F1569" s="54">
        <v>9</v>
      </c>
      <c r="G1569" s="113">
        <v>1</v>
      </c>
      <c r="H1569" s="54"/>
      <c r="I1569" s="104">
        <f>IF($G1569="","",VLOOKUP($G1569,'AFM-Artikel'!$A$1:$D$4762,3))</f>
        <v>0</v>
      </c>
      <c r="J1569" s="106"/>
    </row>
    <row r="1570" spans="1:10" x14ac:dyDescent="0.2">
      <c r="A1570" s="75"/>
      <c r="B1570" s="54" t="str">
        <f>IF(ISNA(VLOOKUP(G1570,'AFM-Artikel'!$A$1:$D$4762,4,FALSE)),"-",VLOOKUP(G1570,'AFM-Artikel'!$A$1:$D$4762,4,FALSE))</f>
        <v>-</v>
      </c>
      <c r="C1570" s="76"/>
      <c r="D1570" s="77"/>
      <c r="E1570" s="82"/>
      <c r="F1570" s="77">
        <v>10</v>
      </c>
      <c r="G1570" s="113">
        <v>1</v>
      </c>
      <c r="H1570" s="77"/>
      <c r="I1570" s="117">
        <f>IF($G1570="","",VLOOKUP($G1570,'AFM-Artikel'!$A$1:$D$4762,3))</f>
        <v>0</v>
      </c>
      <c r="J1570" s="118"/>
    </row>
    <row r="1571" spans="1:10" x14ac:dyDescent="0.2">
      <c r="A1571" s="83" t="s">
        <v>1888</v>
      </c>
      <c r="B1571" s="84" t="str">
        <f>IF($G1571="","",VLOOKUP($G1571,'AFM-Artikel'!$A$1:$D$4762,2))</f>
        <v>Nicht verfügbar!</v>
      </c>
      <c r="C1571" s="84"/>
      <c r="D1571" s="84"/>
      <c r="E1571" s="85"/>
      <c r="F1571" s="84"/>
      <c r="G1571" s="114">
        <v>0</v>
      </c>
      <c r="H1571" s="84"/>
      <c r="I1571" s="119">
        <f>IF($G1571="","",VLOOKUP($G1571,'AFM-Artikel'!$A$1:$D$4762,3))</f>
        <v>0</v>
      </c>
      <c r="J1571" s="120"/>
    </row>
    <row r="1572" spans="1:10" x14ac:dyDescent="0.2">
      <c r="A1572" s="83" t="s">
        <v>1889</v>
      </c>
      <c r="B1572" s="84" t="str">
        <f>IF($G1572="","",VLOOKUP($G1572,'AFM-Artikel'!$A$1:$D$4762,2))</f>
        <v>Nicht verfügbar!</v>
      </c>
      <c r="C1572" s="84"/>
      <c r="D1572" s="84"/>
      <c r="E1572" s="85"/>
      <c r="F1572" s="84"/>
      <c r="G1572" s="114">
        <v>0</v>
      </c>
      <c r="H1572" s="84"/>
      <c r="I1572" s="119">
        <f>IF($G1572="","",VLOOKUP($G1572,'AFM-Artikel'!$A$1:$D$4762,3))</f>
        <v>0</v>
      </c>
      <c r="J1572" s="120"/>
    </row>
    <row r="1573" spans="1:10" ht="13.5" thickBot="1" x14ac:dyDescent="0.25">
      <c r="A1573" s="141" t="s">
        <v>1890</v>
      </c>
      <c r="B1573" s="78" t="str">
        <f>IF($G1573="","",VLOOKUP($G1573,'AFM-Artikel'!$A$1:$D$4762,2))</f>
        <v>Nicht verfügbar!</v>
      </c>
      <c r="C1573" s="78"/>
      <c r="D1573" s="78"/>
      <c r="E1573" s="86"/>
      <c r="F1573" s="78"/>
      <c r="G1573" s="115">
        <v>0</v>
      </c>
      <c r="H1573" s="78"/>
      <c r="I1573" s="105">
        <f>IF($G1573="","",VLOOKUP($G1573,'AFM-Artikel'!$A$1:$D$4762,3))</f>
        <v>0</v>
      </c>
      <c r="J1573" s="107"/>
    </row>
    <row r="1579" spans="1:10" ht="13.5" thickBot="1" x14ac:dyDescent="0.25">
      <c r="B1579" t="s">
        <v>586</v>
      </c>
    </row>
    <row r="1580" spans="1:10" ht="15" x14ac:dyDescent="0.2">
      <c r="A1580" s="62" t="s">
        <v>1136</v>
      </c>
      <c r="B1580" s="63" t="s">
        <v>262</v>
      </c>
      <c r="C1580" s="64" t="s">
        <v>1658</v>
      </c>
      <c r="D1580" s="64" t="s">
        <v>1893</v>
      </c>
      <c r="E1580" s="80"/>
      <c r="F1580" s="66">
        <f>IF(Konfigurator!T$92=B1581,1,IF(Konfigurator!T$92=B1582,2,IF(Konfigurator!T$92=B1583,3,IF(Konfigurator!T$92=B1584,4,IF(Konfigurator!T$92=B1585,5,IF(Konfigurator!T$92=B1586,6,IF(Konfigurator!T$92=B1587,7,IF(Konfigurator!T$92=B1588,8,))))))))+IF(Konfigurator!T$92=B1589,9)+IF(Konfigurator!T$92=B1590,10)+IF(Konfigurator!T$92=E1580,0)</f>
        <v>0</v>
      </c>
      <c r="G1580" s="112" t="s">
        <v>1469</v>
      </c>
      <c r="H1580" s="81" t="s">
        <v>1461</v>
      </c>
      <c r="I1580" s="81" t="s">
        <v>498</v>
      </c>
      <c r="J1580" s="68" t="s">
        <v>1673</v>
      </c>
    </row>
    <row r="1581" spans="1:10" x14ac:dyDescent="0.2">
      <c r="A1581" s="70"/>
      <c r="B1581" s="54" t="str">
        <f>IF(ISNA(VLOOKUP(G1581,'AFM-Artikel'!$A$1:$D$4762,4,FALSE)),"-",VLOOKUP(G1581,'AFM-Artikel'!$A$1:$D$4762,4,FALSE))</f>
        <v>-</v>
      </c>
      <c r="C1581" s="54"/>
      <c r="D1581" s="54"/>
      <c r="E1581" s="53"/>
      <c r="F1581" s="54">
        <v>1</v>
      </c>
      <c r="G1581" s="113">
        <v>1</v>
      </c>
      <c r="H1581" s="54"/>
      <c r="I1581" s="104">
        <f>IF($G1581="","",VLOOKUP($G1581,'AFM-Artikel'!$A$1:$D$4762,3))</f>
        <v>0</v>
      </c>
      <c r="J1581" s="106"/>
    </row>
    <row r="1582" spans="1:10" x14ac:dyDescent="0.2">
      <c r="A1582" s="70"/>
      <c r="B1582" s="54" t="str">
        <f>IF(ISNA(VLOOKUP(G1582,'AFM-Artikel'!$A$1:$D$4762,4,FALSE)),"-",VLOOKUP(G1582,'AFM-Artikel'!$A$1:$D$4762,4,FALSE))</f>
        <v>-</v>
      </c>
      <c r="C1582" s="71"/>
      <c r="D1582" s="54"/>
      <c r="E1582" s="53"/>
      <c r="F1582" s="54">
        <v>2</v>
      </c>
      <c r="G1582" s="113">
        <v>1</v>
      </c>
      <c r="H1582" s="54"/>
      <c r="I1582" s="104">
        <f>IF($G1582="","",VLOOKUP($G1582,'AFM-Artikel'!$A$1:$D$4762,3))</f>
        <v>0</v>
      </c>
      <c r="J1582" s="106"/>
    </row>
    <row r="1583" spans="1:10" x14ac:dyDescent="0.2">
      <c r="A1583" s="70"/>
      <c r="B1583" s="54" t="str">
        <f>IF(ISNA(VLOOKUP(G1583,'AFM-Artikel'!$A$1:$D$4762,4,FALSE)),"-",VLOOKUP(G1583,'AFM-Artikel'!$A$1:$D$4762,4,FALSE))</f>
        <v>-</v>
      </c>
      <c r="C1583" s="71"/>
      <c r="D1583" s="54"/>
      <c r="E1583" s="53"/>
      <c r="F1583" s="54">
        <v>3</v>
      </c>
      <c r="G1583" s="113">
        <v>1</v>
      </c>
      <c r="H1583" s="54"/>
      <c r="I1583" s="104">
        <f>IF($G1583="","",VLOOKUP($G1583,'AFM-Artikel'!$A$1:$D$4762,3))</f>
        <v>0</v>
      </c>
      <c r="J1583" s="106"/>
    </row>
    <row r="1584" spans="1:10" x14ac:dyDescent="0.2">
      <c r="A1584" s="70"/>
      <c r="B1584" s="54" t="str">
        <f>IF(ISNA(VLOOKUP(G1584,'AFM-Artikel'!$A$1:$D$4762,4,FALSE)),"-",VLOOKUP(G1584,'AFM-Artikel'!$A$1:$D$4762,4,FALSE))</f>
        <v>-</v>
      </c>
      <c r="C1584" s="71"/>
      <c r="D1584" s="54"/>
      <c r="E1584" s="53"/>
      <c r="F1584" s="54">
        <v>4</v>
      </c>
      <c r="G1584" s="113">
        <v>1</v>
      </c>
      <c r="H1584" s="54"/>
      <c r="I1584" s="104">
        <f>IF($G1584="","",VLOOKUP($G1584,'AFM-Artikel'!$A$1:$D$4762,3))</f>
        <v>0</v>
      </c>
      <c r="J1584" s="106"/>
    </row>
    <row r="1585" spans="1:10" x14ac:dyDescent="0.2">
      <c r="A1585" s="70"/>
      <c r="B1585" s="54" t="str">
        <f>IF(ISNA(VLOOKUP(G1585,'AFM-Artikel'!$A$1:$D$4762,4,FALSE)),"-",VLOOKUP(G1585,'AFM-Artikel'!$A$1:$D$4762,4,FALSE))</f>
        <v>-</v>
      </c>
      <c r="C1585" s="71"/>
      <c r="D1585" s="54"/>
      <c r="E1585" s="53"/>
      <c r="F1585" s="54">
        <v>5</v>
      </c>
      <c r="G1585" s="113">
        <v>1</v>
      </c>
      <c r="H1585" s="54"/>
      <c r="I1585" s="104">
        <f>IF($G1585="","",VLOOKUP($G1585,'AFM-Artikel'!$A$1:$D$4762,3))</f>
        <v>0</v>
      </c>
      <c r="J1585" s="106"/>
    </row>
    <row r="1586" spans="1:10" x14ac:dyDescent="0.2">
      <c r="A1586" s="70"/>
      <c r="B1586" s="54" t="str">
        <f>IF(ISNA(VLOOKUP(G1586,'AFM-Artikel'!$A$1:$D$4762,4,FALSE)),"-",VLOOKUP(G1586,'AFM-Artikel'!$A$1:$D$4762,4,FALSE))</f>
        <v>-</v>
      </c>
      <c r="C1586" s="71"/>
      <c r="D1586" s="54"/>
      <c r="E1586" s="53"/>
      <c r="F1586" s="72">
        <v>6</v>
      </c>
      <c r="G1586" s="113">
        <v>1</v>
      </c>
      <c r="H1586" s="54"/>
      <c r="I1586" s="104">
        <f>IF($G1586="","",VLOOKUP($G1586,'AFM-Artikel'!$A$1:$D$4762,3))</f>
        <v>0</v>
      </c>
      <c r="J1586" s="106"/>
    </row>
    <row r="1587" spans="1:10" x14ac:dyDescent="0.2">
      <c r="A1587" s="70"/>
      <c r="B1587" s="54" t="str">
        <f>IF(ISNA(VLOOKUP(G1587,'AFM-Artikel'!$A$1:$D$4762,4,FALSE)),"-",VLOOKUP(G1587,'AFM-Artikel'!$A$1:$D$4762,4,FALSE))</f>
        <v>-</v>
      </c>
      <c r="C1587" s="71"/>
      <c r="D1587" s="54"/>
      <c r="E1587" s="53"/>
      <c r="F1587" s="54">
        <v>7</v>
      </c>
      <c r="G1587" s="113">
        <v>1</v>
      </c>
      <c r="H1587" s="54"/>
      <c r="I1587" s="104">
        <f>IF($G1587="","",VLOOKUP($G1587,'AFM-Artikel'!$A$1:$D$4762,3))</f>
        <v>0</v>
      </c>
      <c r="J1587" s="106"/>
    </row>
    <row r="1588" spans="1:10" x14ac:dyDescent="0.2">
      <c r="A1588" s="70"/>
      <c r="B1588" s="54" t="str">
        <f>IF(ISNA(VLOOKUP(G1588,'AFM-Artikel'!$A$1:$D$4762,4,FALSE)),"-",VLOOKUP(G1588,'AFM-Artikel'!$A$1:$D$4762,4,FALSE))</f>
        <v>-</v>
      </c>
      <c r="C1588" s="71"/>
      <c r="D1588" s="54"/>
      <c r="E1588" s="53"/>
      <c r="F1588" s="54">
        <v>8</v>
      </c>
      <c r="G1588" s="113">
        <v>1</v>
      </c>
      <c r="H1588" s="54"/>
      <c r="I1588" s="104">
        <f>IF($G1588="","",VLOOKUP($G1588,'AFM-Artikel'!$A$1:$D$4762,3))</f>
        <v>0</v>
      </c>
      <c r="J1588" s="106"/>
    </row>
    <row r="1589" spans="1:10" x14ac:dyDescent="0.2">
      <c r="A1589" s="70"/>
      <c r="B1589" s="54" t="str">
        <f>IF(ISNA(VLOOKUP(G1589,'AFM-Artikel'!$A$1:$D$4762,4,FALSE)),"-",VLOOKUP(G1589,'AFM-Artikel'!$A$1:$D$4762,4,FALSE))</f>
        <v>-</v>
      </c>
      <c r="C1589" s="71"/>
      <c r="D1589" s="54"/>
      <c r="E1589" s="53"/>
      <c r="F1589" s="54">
        <v>9</v>
      </c>
      <c r="G1589" s="113">
        <v>1</v>
      </c>
      <c r="H1589" s="54"/>
      <c r="I1589" s="104">
        <f>IF($G1589="","",VLOOKUP($G1589,'AFM-Artikel'!$A$1:$D$4762,3))</f>
        <v>0</v>
      </c>
      <c r="J1589" s="106"/>
    </row>
    <row r="1590" spans="1:10" x14ac:dyDescent="0.2">
      <c r="A1590" s="75"/>
      <c r="B1590" s="54" t="str">
        <f>IF(ISNA(VLOOKUP(G1590,'AFM-Artikel'!$A$1:$D$4762,4,FALSE)),"-",VLOOKUP(G1590,'AFM-Artikel'!$A$1:$D$4762,4,FALSE))</f>
        <v>-</v>
      </c>
      <c r="C1590" s="76"/>
      <c r="D1590" s="77"/>
      <c r="E1590" s="82"/>
      <c r="F1590" s="77">
        <v>10</v>
      </c>
      <c r="G1590" s="113">
        <v>1</v>
      </c>
      <c r="H1590" s="77"/>
      <c r="I1590" s="117">
        <f>IF($G1590="","",VLOOKUP($G1590,'AFM-Artikel'!$A$1:$D$4762,3))</f>
        <v>0</v>
      </c>
      <c r="J1590" s="118"/>
    </row>
    <row r="1591" spans="1:10" x14ac:dyDescent="0.2">
      <c r="A1591" s="83" t="s">
        <v>1888</v>
      </c>
      <c r="B1591" s="84" t="str">
        <f>IF($G1591="","",VLOOKUP($G1591,'AFM-Artikel'!$A$1:$D$4762,2))</f>
        <v>Nicht verfügbar!</v>
      </c>
      <c r="C1591" s="84"/>
      <c r="D1591" s="84"/>
      <c r="E1591" s="85"/>
      <c r="F1591" s="84"/>
      <c r="G1591" s="114">
        <v>0</v>
      </c>
      <c r="H1591" s="84"/>
      <c r="I1591" s="119">
        <f>IF($G1591="","",VLOOKUP($G1591,'AFM-Artikel'!$A$1:$D$4762,3))</f>
        <v>0</v>
      </c>
      <c r="J1591" s="120"/>
    </row>
    <row r="1592" spans="1:10" x14ac:dyDescent="0.2">
      <c r="A1592" s="83" t="s">
        <v>1889</v>
      </c>
      <c r="B1592" s="84" t="str">
        <f>IF($G1592="","",VLOOKUP($G1592,'AFM-Artikel'!$A$1:$D$4762,2))</f>
        <v>Nicht verfügbar!</v>
      </c>
      <c r="C1592" s="84"/>
      <c r="D1592" s="84"/>
      <c r="E1592" s="85"/>
      <c r="F1592" s="84"/>
      <c r="G1592" s="114">
        <v>0</v>
      </c>
      <c r="H1592" s="84"/>
      <c r="I1592" s="119">
        <f>IF($G1592="","",VLOOKUP($G1592,'AFM-Artikel'!$A$1:$D$4762,3))</f>
        <v>0</v>
      </c>
      <c r="J1592" s="120"/>
    </row>
    <row r="1593" spans="1:10" ht="13.5" thickBot="1" x14ac:dyDescent="0.25">
      <c r="A1593" s="141" t="s">
        <v>1890</v>
      </c>
      <c r="B1593" s="78" t="str">
        <f>IF($G1593="","",VLOOKUP($G1593,'AFM-Artikel'!$A$1:$D$4762,2))</f>
        <v>Nicht verfügbar!</v>
      </c>
      <c r="C1593" s="78"/>
      <c r="D1593" s="78"/>
      <c r="E1593" s="86"/>
      <c r="F1593" s="78"/>
      <c r="G1593" s="115">
        <v>0</v>
      </c>
      <c r="H1593" s="78"/>
      <c r="I1593" s="105">
        <f>IF($G1593="","",VLOOKUP($G1593,'AFM-Artikel'!$A$1:$D$4762,3))</f>
        <v>0</v>
      </c>
      <c r="J1593" s="107"/>
    </row>
    <row r="1599" spans="1:10" ht="13.5" thickBot="1" x14ac:dyDescent="0.25">
      <c r="B1599" t="s">
        <v>587</v>
      </c>
    </row>
    <row r="1600" spans="1:10" ht="15" x14ac:dyDescent="0.2">
      <c r="A1600" s="62" t="s">
        <v>555</v>
      </c>
      <c r="B1600" s="63" t="s">
        <v>262</v>
      </c>
      <c r="C1600" s="64" t="s">
        <v>1658</v>
      </c>
      <c r="D1600" s="64" t="s">
        <v>1893</v>
      </c>
      <c r="E1600" s="80"/>
      <c r="F1600" s="66">
        <f>IF(Konfigurator!V$92=B1601,1,IF(Konfigurator!V$92=B1602,2,IF(Konfigurator!V$92=B1603,3,IF(Konfigurator!V$92=B1604,4,IF(Konfigurator!V$92=B1605,5,IF(Konfigurator!V$92=B1606,6,IF(Konfigurator!V$92=B1607,7,IF(Konfigurator!V$92=B1608,8,))))))))+IF(Konfigurator!V$92=B1609,9)+IF(Konfigurator!V$92=B1610,10)+IF(Konfigurator!V$92=E1600,0)</f>
        <v>1</v>
      </c>
      <c r="G1600" s="112" t="s">
        <v>1469</v>
      </c>
      <c r="H1600" s="81" t="s">
        <v>1461</v>
      </c>
      <c r="I1600" s="81" t="s">
        <v>498</v>
      </c>
      <c r="J1600" s="68" t="s">
        <v>1673</v>
      </c>
    </row>
    <row r="1601" spans="1:10" x14ac:dyDescent="0.2">
      <c r="A1601" s="70"/>
      <c r="B1601" s="54" t="str">
        <f>IF(ISNA(VLOOKUP(G1601,'AFM-Artikel'!$A$1:$D$4762,4,FALSE)),"-",VLOOKUP(G1601,'AFM-Artikel'!$A$1:$D$4762,4,FALSE))</f>
        <v>Blindplatte 16TE</v>
      </c>
      <c r="C1601" s="54"/>
      <c r="D1601" s="54"/>
      <c r="E1601" s="53"/>
      <c r="F1601" s="54">
        <v>1</v>
      </c>
      <c r="G1601" s="113">
        <v>5604</v>
      </c>
      <c r="H1601" s="54">
        <v>16</v>
      </c>
      <c r="I1601" s="104">
        <f>IF($G1601="","",VLOOKUP($G1601,'AFM-Artikel'!$A$1:$D$4762,3))</f>
        <v>8.27</v>
      </c>
      <c r="J1601" s="106" t="s">
        <v>1674</v>
      </c>
    </row>
    <row r="1602" spans="1:10" x14ac:dyDescent="0.2">
      <c r="A1602" s="70"/>
      <c r="B1602" s="54" t="str">
        <f>IF(ISNA(VLOOKUP(G1602,'AFM-Artikel'!$A$1:$D$4762,4,FALSE)),"-",VLOOKUP(G1602,'AFM-Artikel'!$A$1:$D$4762,4,FALSE))</f>
        <v>-</v>
      </c>
      <c r="C1602" s="71"/>
      <c r="D1602" s="54"/>
      <c r="E1602" s="53"/>
      <c r="F1602" s="54">
        <v>2</v>
      </c>
      <c r="G1602" s="113">
        <v>1</v>
      </c>
      <c r="H1602" s="54"/>
      <c r="I1602" s="104">
        <f>IF($G1602="","",VLOOKUP($G1602,'AFM-Artikel'!$A$1:$D$4762,3))</f>
        <v>0</v>
      </c>
      <c r="J1602" s="106"/>
    </row>
    <row r="1603" spans="1:10" x14ac:dyDescent="0.2">
      <c r="A1603" s="70"/>
      <c r="B1603" s="54" t="str">
        <f>IF(ISNA(VLOOKUP(G1603,'AFM-Artikel'!$A$1:$D$4762,4,FALSE)),"-",VLOOKUP(G1603,'AFM-Artikel'!$A$1:$D$4762,4,FALSE))</f>
        <v>-</v>
      </c>
      <c r="C1603" s="71"/>
      <c r="D1603" s="54"/>
      <c r="E1603" s="53"/>
      <c r="F1603" s="54">
        <v>3</v>
      </c>
      <c r="G1603" s="113">
        <v>1</v>
      </c>
      <c r="H1603" s="54"/>
      <c r="I1603" s="104">
        <f>IF($G1603="","",VLOOKUP($G1603,'AFM-Artikel'!$A$1:$D$4762,3))</f>
        <v>0</v>
      </c>
      <c r="J1603" s="106"/>
    </row>
    <row r="1604" spans="1:10" x14ac:dyDescent="0.2">
      <c r="A1604" s="70"/>
      <c r="B1604" s="54" t="str">
        <f>IF(ISNA(VLOOKUP(G1604,'AFM-Artikel'!$A$1:$D$4762,4,FALSE)),"-",VLOOKUP(G1604,'AFM-Artikel'!$A$1:$D$4762,4,FALSE))</f>
        <v>-</v>
      </c>
      <c r="C1604" s="71"/>
      <c r="D1604" s="54"/>
      <c r="E1604" s="53"/>
      <c r="F1604" s="54">
        <v>4</v>
      </c>
      <c r="G1604" s="113">
        <v>1</v>
      </c>
      <c r="H1604" s="54"/>
      <c r="I1604" s="104">
        <f>IF($G1604="","",VLOOKUP($G1604,'AFM-Artikel'!$A$1:$D$4762,3))</f>
        <v>0</v>
      </c>
      <c r="J1604" s="106"/>
    </row>
    <row r="1605" spans="1:10" x14ac:dyDescent="0.2">
      <c r="A1605" s="70"/>
      <c r="B1605" s="54" t="str">
        <f>IF(ISNA(VLOOKUP(G1605,'AFM-Artikel'!$A$1:$D$4762,4,FALSE)),"-",VLOOKUP(G1605,'AFM-Artikel'!$A$1:$D$4762,4,FALSE))</f>
        <v>-</v>
      </c>
      <c r="C1605" s="71"/>
      <c r="D1605" s="54"/>
      <c r="E1605" s="53"/>
      <c r="F1605" s="54">
        <v>5</v>
      </c>
      <c r="G1605" s="113">
        <v>1</v>
      </c>
      <c r="H1605" s="54"/>
      <c r="I1605" s="104">
        <f>IF($G1605="","",VLOOKUP($G1605,'AFM-Artikel'!$A$1:$D$4762,3))</f>
        <v>0</v>
      </c>
      <c r="J1605" s="106"/>
    </row>
    <row r="1606" spans="1:10" x14ac:dyDescent="0.2">
      <c r="A1606" s="70"/>
      <c r="B1606" s="54" t="str">
        <f>IF(ISNA(VLOOKUP(G1606,'AFM-Artikel'!$A$1:$D$4762,4,FALSE)),"-",VLOOKUP(G1606,'AFM-Artikel'!$A$1:$D$4762,4,FALSE))</f>
        <v>-</v>
      </c>
      <c r="C1606" s="71"/>
      <c r="D1606" s="54"/>
      <c r="E1606" s="53"/>
      <c r="F1606" s="72">
        <v>6</v>
      </c>
      <c r="G1606" s="113">
        <v>1</v>
      </c>
      <c r="H1606" s="54"/>
      <c r="I1606" s="104">
        <f>IF($G1606="","",VLOOKUP($G1606,'AFM-Artikel'!$A$1:$D$4762,3))</f>
        <v>0</v>
      </c>
      <c r="J1606" s="106"/>
    </row>
    <row r="1607" spans="1:10" x14ac:dyDescent="0.2">
      <c r="A1607" s="70"/>
      <c r="B1607" s="54" t="str">
        <f>IF(ISNA(VLOOKUP(G1607,'AFM-Artikel'!$A$1:$D$4762,4,FALSE)),"-",VLOOKUP(G1607,'AFM-Artikel'!$A$1:$D$4762,4,FALSE))</f>
        <v>-</v>
      </c>
      <c r="C1607" s="71"/>
      <c r="D1607" s="54"/>
      <c r="E1607" s="53"/>
      <c r="F1607" s="54">
        <v>7</v>
      </c>
      <c r="G1607" s="113">
        <v>1</v>
      </c>
      <c r="H1607" s="54"/>
      <c r="I1607" s="104">
        <f>IF($G1607="","",VLOOKUP($G1607,'AFM-Artikel'!$A$1:$D$4762,3))</f>
        <v>0</v>
      </c>
      <c r="J1607" s="106"/>
    </row>
    <row r="1608" spans="1:10" x14ac:dyDescent="0.2">
      <c r="A1608" s="70"/>
      <c r="B1608" s="54" t="str">
        <f>IF(ISNA(VLOOKUP(G1608,'AFM-Artikel'!$A$1:$D$4762,4,FALSE)),"-",VLOOKUP(G1608,'AFM-Artikel'!$A$1:$D$4762,4,FALSE))</f>
        <v>-</v>
      </c>
      <c r="C1608" s="71"/>
      <c r="D1608" s="54"/>
      <c r="E1608" s="53"/>
      <c r="F1608" s="54">
        <v>8</v>
      </c>
      <c r="G1608" s="113">
        <v>1</v>
      </c>
      <c r="H1608" s="54"/>
      <c r="I1608" s="104">
        <f>IF($G1608="","",VLOOKUP($G1608,'AFM-Artikel'!$A$1:$D$4762,3))</f>
        <v>0</v>
      </c>
      <c r="J1608" s="106"/>
    </row>
    <row r="1609" spans="1:10" x14ac:dyDescent="0.2">
      <c r="A1609" s="70"/>
      <c r="B1609" s="54" t="str">
        <f>IF(ISNA(VLOOKUP(G1609,'AFM-Artikel'!$A$1:$D$4762,4,FALSE)),"-",VLOOKUP(G1609,'AFM-Artikel'!$A$1:$D$4762,4,FALSE))</f>
        <v>-</v>
      </c>
      <c r="C1609" s="71"/>
      <c r="D1609" s="54"/>
      <c r="E1609" s="53"/>
      <c r="F1609" s="54">
        <v>9</v>
      </c>
      <c r="G1609" s="113">
        <v>1</v>
      </c>
      <c r="H1609" s="54"/>
      <c r="I1609" s="104">
        <f>IF($G1609="","",VLOOKUP($G1609,'AFM-Artikel'!$A$1:$D$4762,3))</f>
        <v>0</v>
      </c>
      <c r="J1609" s="106"/>
    </row>
    <row r="1610" spans="1:10" x14ac:dyDescent="0.2">
      <c r="A1610" s="75"/>
      <c r="B1610" s="54" t="str">
        <f>IF(ISNA(VLOOKUP(G1610,'AFM-Artikel'!$A$1:$D$4762,4,FALSE)),"-",VLOOKUP(G1610,'AFM-Artikel'!$A$1:$D$4762,4,FALSE))</f>
        <v>-</v>
      </c>
      <c r="C1610" s="76"/>
      <c r="D1610" s="77"/>
      <c r="E1610" s="82"/>
      <c r="F1610" s="77">
        <v>10</v>
      </c>
      <c r="G1610" s="113">
        <v>1</v>
      </c>
      <c r="H1610" s="77"/>
      <c r="I1610" s="117">
        <f>IF($G1610="","",VLOOKUP($G1610,'AFM-Artikel'!$A$1:$D$4762,3))</f>
        <v>0</v>
      </c>
      <c r="J1610" s="118"/>
    </row>
    <row r="1611" spans="1:10" x14ac:dyDescent="0.2">
      <c r="A1611" s="83" t="s">
        <v>1888</v>
      </c>
      <c r="B1611" s="84" t="str">
        <f>IF($G1611="","",VLOOKUP($G1611,'AFM-Artikel'!$A$1:$D$4762,2))</f>
        <v>Nicht verfügbar!</v>
      </c>
      <c r="C1611" s="84"/>
      <c r="D1611" s="84"/>
      <c r="E1611" s="85"/>
      <c r="F1611" s="84"/>
      <c r="G1611" s="114">
        <v>0</v>
      </c>
      <c r="H1611" s="84"/>
      <c r="I1611" s="119">
        <f>IF($G1611="","",VLOOKUP($G1611,'AFM-Artikel'!$A$1:$D$4762,3))</f>
        <v>0</v>
      </c>
      <c r="J1611" s="120"/>
    </row>
    <row r="1612" spans="1:10" x14ac:dyDescent="0.2">
      <c r="A1612" s="83" t="s">
        <v>1889</v>
      </c>
      <c r="B1612" s="84" t="str">
        <f>IF($G1612="","",VLOOKUP($G1612,'AFM-Artikel'!$A$1:$D$4762,2))</f>
        <v>Nicht verfügbar!</v>
      </c>
      <c r="C1612" s="84"/>
      <c r="D1612" s="84"/>
      <c r="E1612" s="85"/>
      <c r="F1612" s="84"/>
      <c r="G1612" s="114">
        <v>0</v>
      </c>
      <c r="H1612" s="84"/>
      <c r="I1612" s="119">
        <f>IF($G1612="","",VLOOKUP($G1612,'AFM-Artikel'!$A$1:$D$4762,3))</f>
        <v>0</v>
      </c>
      <c r="J1612" s="120"/>
    </row>
    <row r="1613" spans="1:10" ht="13.5" thickBot="1" x14ac:dyDescent="0.25">
      <c r="A1613" s="141" t="s">
        <v>1890</v>
      </c>
      <c r="B1613" s="78" t="str">
        <f>IF($G1613="","",VLOOKUP($G1613,'AFM-Artikel'!$A$1:$D$4762,2))</f>
        <v>Nicht verfügbar!</v>
      </c>
      <c r="C1613" s="78"/>
      <c r="D1613" s="78"/>
      <c r="E1613" s="86"/>
      <c r="F1613" s="78"/>
      <c r="G1613" s="115">
        <v>0</v>
      </c>
      <c r="H1613" s="78"/>
      <c r="I1613" s="105">
        <f>IF($G1613="","",VLOOKUP($G1613,'AFM-Artikel'!$A$1:$D$4762,3))</f>
        <v>0</v>
      </c>
      <c r="J1613" s="107"/>
    </row>
    <row r="1619" spans="1:10" ht="13.5" thickBot="1" x14ac:dyDescent="0.25">
      <c r="B1619" t="s">
        <v>588</v>
      </c>
    </row>
    <row r="1620" spans="1:10" ht="15" x14ac:dyDescent="0.2">
      <c r="A1620" s="62" t="s">
        <v>1612</v>
      </c>
      <c r="B1620" s="63" t="s">
        <v>262</v>
      </c>
      <c r="C1620" s="64" t="s">
        <v>1658</v>
      </c>
      <c r="D1620" s="64" t="s">
        <v>1893</v>
      </c>
      <c r="E1620" s="80"/>
      <c r="F1620" s="66">
        <f>IF(Konfigurator!X$92=B1621,1,IF(Konfigurator!X$92=B1622,2,IF(Konfigurator!X$92=B1623,3,IF(Konfigurator!X$92=B1624,4,IF(Konfigurator!X$92=B1625,5,IF(Konfigurator!X$92=B1626,6,IF(Konfigurator!X$92=B1627,7,IF(Konfigurator!X$92=B1628,8,))))))))+IF(Konfigurator!X$92=B1629,9)+IF(Konfigurator!X$92=B1630,10)+IF(Konfigurator!X$92=E1620,0)</f>
        <v>0</v>
      </c>
      <c r="G1620" s="112" t="s">
        <v>1469</v>
      </c>
      <c r="H1620" s="81" t="s">
        <v>1461</v>
      </c>
      <c r="I1620" s="81" t="s">
        <v>498</v>
      </c>
      <c r="J1620" s="68" t="s">
        <v>1673</v>
      </c>
    </row>
    <row r="1621" spans="1:10" x14ac:dyDescent="0.2">
      <c r="A1621" s="70"/>
      <c r="B1621" s="54" t="str">
        <f>IF(ISNA(VLOOKUP(G1621,'AFM-Artikel'!$A$1:$D$4762,4,FALSE)),"-",VLOOKUP(G1621,'AFM-Artikel'!$A$1:$D$4762,4,FALSE))</f>
        <v>-</v>
      </c>
      <c r="C1621" s="54"/>
      <c r="D1621" s="54"/>
      <c r="E1621" s="53"/>
      <c r="F1621" s="54">
        <v>1</v>
      </c>
      <c r="G1621" s="113">
        <v>1</v>
      </c>
      <c r="H1621" s="54"/>
      <c r="I1621" s="104">
        <f>IF($G1621="","",VLOOKUP($G1621,'AFM-Artikel'!$A$1:$D$4762,3))</f>
        <v>0</v>
      </c>
      <c r="J1621" s="106"/>
    </row>
    <row r="1622" spans="1:10" x14ac:dyDescent="0.2">
      <c r="A1622" s="70"/>
      <c r="B1622" s="54" t="str">
        <f>IF(ISNA(VLOOKUP(G1622,'AFM-Artikel'!$A$1:$D$4762,4,FALSE)),"-",VLOOKUP(G1622,'AFM-Artikel'!$A$1:$D$4762,4,FALSE))</f>
        <v>-</v>
      </c>
      <c r="C1622" s="71"/>
      <c r="D1622" s="54"/>
      <c r="E1622" s="53"/>
      <c r="F1622" s="54">
        <v>2</v>
      </c>
      <c r="G1622" s="113">
        <v>1</v>
      </c>
      <c r="H1622" s="54"/>
      <c r="I1622" s="104">
        <f>IF($G1622="","",VLOOKUP($G1622,'AFM-Artikel'!$A$1:$D$4762,3))</f>
        <v>0</v>
      </c>
      <c r="J1622" s="106"/>
    </row>
    <row r="1623" spans="1:10" x14ac:dyDescent="0.2">
      <c r="A1623" s="70"/>
      <c r="B1623" s="54" t="str">
        <f>IF(ISNA(VLOOKUP(G1623,'AFM-Artikel'!$A$1:$D$4762,4,FALSE)),"-",VLOOKUP(G1623,'AFM-Artikel'!$A$1:$D$4762,4,FALSE))</f>
        <v>-</v>
      </c>
      <c r="C1623" s="71"/>
      <c r="D1623" s="54"/>
      <c r="E1623" s="53"/>
      <c r="F1623" s="54">
        <v>3</v>
      </c>
      <c r="G1623" s="113">
        <v>1</v>
      </c>
      <c r="H1623" s="54"/>
      <c r="I1623" s="104">
        <f>IF($G1623="","",VLOOKUP($G1623,'AFM-Artikel'!$A$1:$D$4762,3))</f>
        <v>0</v>
      </c>
      <c r="J1623" s="106"/>
    </row>
    <row r="1624" spans="1:10" x14ac:dyDescent="0.2">
      <c r="A1624" s="70"/>
      <c r="B1624" s="54" t="str">
        <f>IF(ISNA(VLOOKUP(G1624,'AFM-Artikel'!$A$1:$D$4762,4,FALSE)),"-",VLOOKUP(G1624,'AFM-Artikel'!$A$1:$D$4762,4,FALSE))</f>
        <v>-</v>
      </c>
      <c r="C1624" s="71"/>
      <c r="D1624" s="54"/>
      <c r="E1624" s="53"/>
      <c r="F1624" s="54">
        <v>4</v>
      </c>
      <c r="G1624" s="113">
        <v>1</v>
      </c>
      <c r="H1624" s="54"/>
      <c r="I1624" s="104">
        <f>IF($G1624="","",VLOOKUP($G1624,'AFM-Artikel'!$A$1:$D$4762,3))</f>
        <v>0</v>
      </c>
      <c r="J1624" s="106"/>
    </row>
    <row r="1625" spans="1:10" x14ac:dyDescent="0.2">
      <c r="A1625" s="70"/>
      <c r="B1625" s="54" t="str">
        <f>IF(ISNA(VLOOKUP(G1625,'AFM-Artikel'!$A$1:$D$4762,4,FALSE)),"-",VLOOKUP(G1625,'AFM-Artikel'!$A$1:$D$4762,4,FALSE))</f>
        <v>-</v>
      </c>
      <c r="C1625" s="71"/>
      <c r="D1625" s="54"/>
      <c r="E1625" s="53"/>
      <c r="F1625" s="54">
        <v>5</v>
      </c>
      <c r="G1625" s="113">
        <v>1</v>
      </c>
      <c r="H1625" s="54"/>
      <c r="I1625" s="104">
        <f>IF($G1625="","",VLOOKUP($G1625,'AFM-Artikel'!$A$1:$D$4762,3))</f>
        <v>0</v>
      </c>
      <c r="J1625" s="106"/>
    </row>
    <row r="1626" spans="1:10" x14ac:dyDescent="0.2">
      <c r="A1626" s="70"/>
      <c r="B1626" s="54" t="str">
        <f>IF(ISNA(VLOOKUP(G1626,'AFM-Artikel'!$A$1:$D$4762,4,FALSE)),"-",VLOOKUP(G1626,'AFM-Artikel'!$A$1:$D$4762,4,FALSE))</f>
        <v>-</v>
      </c>
      <c r="C1626" s="71"/>
      <c r="D1626" s="54"/>
      <c r="E1626" s="53"/>
      <c r="F1626" s="72">
        <v>6</v>
      </c>
      <c r="G1626" s="113">
        <v>1</v>
      </c>
      <c r="H1626" s="54"/>
      <c r="I1626" s="104">
        <f>IF($G1626="","",VLOOKUP($G1626,'AFM-Artikel'!$A$1:$D$4762,3))</f>
        <v>0</v>
      </c>
      <c r="J1626" s="106"/>
    </row>
    <row r="1627" spans="1:10" x14ac:dyDescent="0.2">
      <c r="A1627" s="70"/>
      <c r="B1627" s="54" t="str">
        <f>IF(ISNA(VLOOKUP(G1627,'AFM-Artikel'!$A$1:$D$4762,4,FALSE)),"-",VLOOKUP(G1627,'AFM-Artikel'!$A$1:$D$4762,4,FALSE))</f>
        <v>-</v>
      </c>
      <c r="C1627" s="71"/>
      <c r="D1627" s="54"/>
      <c r="E1627" s="53"/>
      <c r="F1627" s="54">
        <v>7</v>
      </c>
      <c r="G1627" s="113">
        <v>1</v>
      </c>
      <c r="H1627" s="54"/>
      <c r="I1627" s="104">
        <f>IF($G1627="","",VLOOKUP($G1627,'AFM-Artikel'!$A$1:$D$4762,3))</f>
        <v>0</v>
      </c>
      <c r="J1627" s="106"/>
    </row>
    <row r="1628" spans="1:10" x14ac:dyDescent="0.2">
      <c r="A1628" s="70"/>
      <c r="B1628" s="54" t="str">
        <f>IF(ISNA(VLOOKUP(G1628,'AFM-Artikel'!$A$1:$D$4762,4,FALSE)),"-",VLOOKUP(G1628,'AFM-Artikel'!$A$1:$D$4762,4,FALSE))</f>
        <v>-</v>
      </c>
      <c r="C1628" s="71"/>
      <c r="D1628" s="54"/>
      <c r="E1628" s="53"/>
      <c r="F1628" s="54">
        <v>8</v>
      </c>
      <c r="G1628" s="113">
        <v>1</v>
      </c>
      <c r="H1628" s="54"/>
      <c r="I1628" s="104">
        <f>IF($G1628="","",VLOOKUP($G1628,'AFM-Artikel'!$A$1:$D$4762,3))</f>
        <v>0</v>
      </c>
      <c r="J1628" s="106"/>
    </row>
    <row r="1629" spans="1:10" x14ac:dyDescent="0.2">
      <c r="A1629" s="70"/>
      <c r="B1629" s="54" t="str">
        <f>IF(ISNA(VLOOKUP(G1629,'AFM-Artikel'!$A$1:$D$4762,4,FALSE)),"-",VLOOKUP(G1629,'AFM-Artikel'!$A$1:$D$4762,4,FALSE))</f>
        <v>-</v>
      </c>
      <c r="C1629" s="71"/>
      <c r="D1629" s="54"/>
      <c r="E1629" s="53"/>
      <c r="F1629" s="54">
        <v>9</v>
      </c>
      <c r="G1629" s="113">
        <v>1</v>
      </c>
      <c r="H1629" s="54"/>
      <c r="I1629" s="104">
        <f>IF($G1629="","",VLOOKUP($G1629,'AFM-Artikel'!$A$1:$D$4762,3))</f>
        <v>0</v>
      </c>
      <c r="J1629" s="106"/>
    </row>
    <row r="1630" spans="1:10" x14ac:dyDescent="0.2">
      <c r="A1630" s="75"/>
      <c r="B1630" s="54" t="str">
        <f>IF(ISNA(VLOOKUP(G1630,'AFM-Artikel'!$A$1:$D$4762,4,FALSE)),"-",VLOOKUP(G1630,'AFM-Artikel'!$A$1:$D$4762,4,FALSE))</f>
        <v>-</v>
      </c>
      <c r="C1630" s="76"/>
      <c r="D1630" s="77"/>
      <c r="E1630" s="82"/>
      <c r="F1630" s="77">
        <v>10</v>
      </c>
      <c r="G1630" s="113">
        <v>1</v>
      </c>
      <c r="H1630" s="77"/>
      <c r="I1630" s="117">
        <f>IF($G1630="","",VLOOKUP($G1630,'AFM-Artikel'!$A$1:$D$4762,3))</f>
        <v>0</v>
      </c>
      <c r="J1630" s="118"/>
    </row>
    <row r="1631" spans="1:10" x14ac:dyDescent="0.2">
      <c r="A1631" s="83" t="s">
        <v>1888</v>
      </c>
      <c r="B1631" s="84" t="str">
        <f>IF($G1631="","",VLOOKUP($G1631,'AFM-Artikel'!$A$1:$D$4762,2))</f>
        <v>Nicht verfügbar!</v>
      </c>
      <c r="C1631" s="84"/>
      <c r="D1631" s="84"/>
      <c r="E1631" s="85"/>
      <c r="F1631" s="84"/>
      <c r="G1631" s="114">
        <v>0</v>
      </c>
      <c r="H1631" s="84"/>
      <c r="I1631" s="119">
        <f>IF($G1631="","",VLOOKUP($G1631,'AFM-Artikel'!$A$1:$D$4762,3))</f>
        <v>0</v>
      </c>
      <c r="J1631" s="120"/>
    </row>
    <row r="1632" spans="1:10" x14ac:dyDescent="0.2">
      <c r="A1632" s="83" t="s">
        <v>1889</v>
      </c>
      <c r="B1632" s="84" t="str">
        <f>IF($G1632="","",VLOOKUP($G1632,'AFM-Artikel'!$A$1:$D$4762,2))</f>
        <v>Nicht verfügbar!</v>
      </c>
      <c r="C1632" s="84"/>
      <c r="D1632" s="84"/>
      <c r="E1632" s="85"/>
      <c r="F1632" s="84"/>
      <c r="G1632" s="114">
        <v>0</v>
      </c>
      <c r="H1632" s="84"/>
      <c r="I1632" s="119">
        <f>IF($G1632="","",VLOOKUP($G1632,'AFM-Artikel'!$A$1:$D$4762,3))</f>
        <v>0</v>
      </c>
      <c r="J1632" s="120"/>
    </row>
    <row r="1633" spans="1:10" ht="13.5" thickBot="1" x14ac:dyDescent="0.25">
      <c r="A1633" s="141" t="s">
        <v>1890</v>
      </c>
      <c r="B1633" s="78" t="str">
        <f>IF($G1633="","",VLOOKUP($G1633,'AFM-Artikel'!$A$1:$D$4762,2))</f>
        <v>Nicht verfügbar!</v>
      </c>
      <c r="C1633" s="78"/>
      <c r="D1633" s="78"/>
      <c r="E1633" s="86"/>
      <c r="F1633" s="78"/>
      <c r="G1633" s="115">
        <v>0</v>
      </c>
      <c r="H1633" s="78"/>
      <c r="I1633" s="105">
        <f>IF($G1633="","",VLOOKUP($G1633,'AFM-Artikel'!$A$1:$D$4762,3))</f>
        <v>0</v>
      </c>
      <c r="J1633" s="107"/>
    </row>
  </sheetData>
  <sheetProtection sheet="1" objects="1" scenarios="1" selectLockedCells="1"/>
  <phoneticPr fontId="5" type="noConversion"/>
  <dataValidations disablePrompts="1" count="1">
    <dataValidation type="whole" allowBlank="1" showInputMessage="1" showErrorMessage="1" sqref="BA2:BA12">
      <formula1>1</formula1>
      <formula2>50</formula2>
    </dataValidation>
  </dataValidations>
  <hyperlinks>
    <hyperlink ref="L25" location="AL300_" display="AL300_"/>
    <hyperlink ref="N25" location="AL320_" display="AL320_"/>
    <hyperlink ref="P25" location="AL340_" display="AL340_"/>
    <hyperlink ref="J25" location="AL280_" display="AL280_"/>
    <hyperlink ref="H25" location="AL260_" display="AL260_"/>
    <hyperlink ref="F25" location="AL240_" display="AL240_"/>
    <hyperlink ref="B25" location="AL200_" display="AL200_"/>
    <hyperlink ref="R25" location="AL360_" display="AL360_"/>
    <hyperlink ref="T25" location="AL380_" display="AL380_"/>
    <hyperlink ref="V25" location="AL400_" display="AL400_"/>
    <hyperlink ref="X25" location="AL420_" display="AL420_"/>
    <hyperlink ref="B45" location="AL440_" display="AL440_"/>
    <hyperlink ref="D45" location="AL460_" display="AL460_"/>
    <hyperlink ref="F45" location="AL480_" display="AL480_"/>
    <hyperlink ref="H45" location="AL500_" display="AL500_"/>
    <hyperlink ref="J45" location="AL520_" display="AL520_"/>
    <hyperlink ref="L45" location="AL540_" display="AL540_"/>
    <hyperlink ref="N45" location="AL560_" display="AL560_"/>
    <hyperlink ref="P45" location="AL580_" display="AL580_"/>
    <hyperlink ref="R45" location="AL600_" display="AL600_"/>
    <hyperlink ref="T45" location="AL620_" display="AL620_"/>
    <hyperlink ref="V45" location="AL640_" display="AL640_"/>
    <hyperlink ref="X45" location="AL660_" display="AL660_"/>
    <hyperlink ref="B65" location="AL680_" display="AL680_"/>
    <hyperlink ref="D65" location="AL700_" display="AL700_"/>
    <hyperlink ref="F65" location="AL720_" display="AL720_"/>
    <hyperlink ref="H65" location="AL740_" display="AL740_"/>
    <hyperlink ref="J65" location="AL760_" display="AL760_"/>
    <hyperlink ref="L65" location="AL780_" display="AL780_"/>
    <hyperlink ref="N65" location="AL800_" display="AL800_"/>
    <hyperlink ref="P65" location="AL820_" display="AL820_"/>
    <hyperlink ref="R65" location="AL840_" display="AL840_"/>
    <hyperlink ref="T65" location="AL860_" display="AL860_"/>
    <hyperlink ref="V65" location="AL880_" display="AL880_"/>
    <hyperlink ref="X65" location="AL900_" display="AL900_"/>
    <hyperlink ref="C200" location="Konfigurator!B31:C32" display="AFM"/>
    <hyperlink ref="C220" location="Konfigurator!D31:E32" display="AFM"/>
    <hyperlink ref="C240" location="Konfigurator!F31:G32" display="AFM"/>
    <hyperlink ref="C260" location="Konfigurator!H31:I32" display="AFM"/>
    <hyperlink ref="C280" location="Konfigurator!J31:K32" display="AFM"/>
    <hyperlink ref="C320" location="Konfigurator!N31:O32" display="AFM"/>
    <hyperlink ref="C340" location="Konfigurator!P31:Q32" display="AFM"/>
    <hyperlink ref="C360" location="Konfigurator!R31:S32" display="AFM"/>
    <hyperlink ref="C380" location="Konfigurator!T31:U32" display="AFM"/>
    <hyperlink ref="C400" location="Konfigurator!V31:W32" display="AFM"/>
    <hyperlink ref="C420" location="Konfigurator!X31:Y32" display="AFM"/>
    <hyperlink ref="C440" location="Konfigurator!B41:C42" display="AFM"/>
    <hyperlink ref="C460" location="Konfigurator!D41:E42" display="AFM"/>
    <hyperlink ref="C480" location="Konfigurator!A50" display="AFM"/>
    <hyperlink ref="C500" location="Konfigurator!H41:I42" display="AFM"/>
    <hyperlink ref="C520" location="Konfigurator!J41:K42" display="AFM"/>
    <hyperlink ref="C540" location="Konfigurator!L41:M42" display="AFM"/>
    <hyperlink ref="C560" location="Konfigurator!N41:O42" display="AFM"/>
    <hyperlink ref="C580" location="Konfigurator!A50" display="AFM"/>
    <hyperlink ref="C600" location="Konfigurator!R41:S42" display="AFM"/>
    <hyperlink ref="C620" location="Konfigurator!T41:U42" display="AFM"/>
    <hyperlink ref="C640" location="Konfigurator!V41:W42" display="AFM"/>
    <hyperlink ref="C660" location="Konfigurator!X41:Y42" display="AFM"/>
    <hyperlink ref="L26" location="Konfigurator!L31:M32" display="Konfigurator!L31:M32"/>
    <hyperlink ref="N26" location="Konfigurator!N31:O32" display="Konfigurator!N31:O32"/>
    <hyperlink ref="P26" location="Konfigurator!P31:Q32" display="Konfigurator!P31:Q32"/>
    <hyperlink ref="J26" location="Konfigurator!J31:K32" display="Konfigurator!J31:K32"/>
    <hyperlink ref="H26" location="Konfigurator!H31:I32" display="Konfigurator!H31:I32"/>
    <hyperlink ref="F26" location="Konfigurator!F31:G32" display="Konfigurator!F31:G32"/>
    <hyperlink ref="B26" location="Konfigurator!B31:C32" display="Konfigurator!B31:C32"/>
    <hyperlink ref="R26" location="Konfigurator!R31:S32" display="Konfigurator!R31:S32"/>
    <hyperlink ref="T26" location="Konfigurator!T31:U32" display="Konfigurator!T31:U32"/>
    <hyperlink ref="V26" location="Konfigurator!V31:W32" display="Konfigurator!V31:W32"/>
    <hyperlink ref="X26" location="Konfigurator!X31:Y32" display="Konfigurator!X31:Y32"/>
    <hyperlink ref="D200" location="Datenbank!B9:B23" display="DB"/>
    <hyperlink ref="D220" location="Datenbank!D9:D23" display="DB"/>
    <hyperlink ref="D240" location="Datenbank!F9:F23" display="DB"/>
    <hyperlink ref="D260" location="Datenbank!H9:H23" display="DB"/>
    <hyperlink ref="D280" location="Datenbank!J9:J23" display="DB"/>
    <hyperlink ref="D300" location="Datenbank!L9:L23" display="DB"/>
    <hyperlink ref="D320" location="Datenbank!N9:N23" display="DB"/>
    <hyperlink ref="D340" location="Datenbank!P9:P23" display="DB"/>
    <hyperlink ref="D360" location="Datenbank!R9:R23" display="DB"/>
    <hyperlink ref="D380" location="Datenbank!T9:T23" display="DB"/>
    <hyperlink ref="D400" location="Datenbank!V9:V23" display="DB"/>
    <hyperlink ref="D420" location="Datenbank!X9:X23" display="DB"/>
    <hyperlink ref="D440" location="Datenbank!B29:B43" display="DB"/>
    <hyperlink ref="D460" location="Datenbank!D29:D43" display="DB"/>
    <hyperlink ref="D480" location="Datenbank!F29:F43" display="DB"/>
    <hyperlink ref="D500" location="Datenbank!H29:H43" display="DB"/>
    <hyperlink ref="D520" location="Datenbank!J29:J43" display="DB"/>
    <hyperlink ref="D540" location="Datenbank!L29:L43" display="DB"/>
    <hyperlink ref="D560" location="Datenbank!N29:N43" display="DB"/>
    <hyperlink ref="D580" location="Datenbank!P29:P43" display="DB"/>
    <hyperlink ref="D600" location="Datenbank!R29:R43" display="DB"/>
    <hyperlink ref="D620" location="Datenbank!T29:T43" display="DB"/>
    <hyperlink ref="D640" location="Datenbank!V29:V43" display="DB"/>
    <hyperlink ref="D660" location="Datenbank!X29:X43" display="DB"/>
    <hyperlink ref="D26" location="Konfigurator!D31:E32" display="Konfigurator!D31:E32"/>
    <hyperlink ref="D25" location="AL220_" display="AL220_"/>
    <hyperlink ref="C680" location="Konfigurator!B51:C52" display="AFM"/>
    <hyperlink ref="D680" location="Datenbank!B49:B63" display="DB"/>
    <hyperlink ref="L46" location="Konfigurator!L41:M42" display="Konfigurator!L41:M42"/>
    <hyperlink ref="N46" location="Konfigurator!N41:O42" display="Konfigurator!N41:O42"/>
    <hyperlink ref="P46" location="Konfigurator!P41:Q42" display="Konfigurator!P41:Q42"/>
    <hyperlink ref="J46" location="Konfigurator!J41:K42" display="Konfigurator!J41:K42"/>
    <hyperlink ref="H46" location="Konfigurator!H41:I42" display="Konfigurator!H41:I42"/>
    <hyperlink ref="F46" location="Konfigurator!F41:G42" display="Konfigurator!F41:G42"/>
    <hyperlink ref="B46" location="Konfigurator!B41:C42" display="Konfigurator!B41:C42"/>
    <hyperlink ref="R46" location="Konfigurator!R41:S42" display="Konfigurator!R41:S42"/>
    <hyperlink ref="T46" location="Konfigurator!T41:U42" display="Konfigurator!T41:U42"/>
    <hyperlink ref="V46" location="Konfigurator!V41:W42" display="Konfigurator!V41:W42"/>
    <hyperlink ref="X46" location="Konfigurator!X41:Y42" display="Konfigurator!X41:Y42"/>
    <hyperlink ref="D46" location="Konfigurator!D41:E42" display="Konfigurator!D41:E42"/>
    <hyperlink ref="L66" location="Konfigurator!L51:M52" display="Konfigurator!L51:M52"/>
    <hyperlink ref="N66" location="Konfigurator!N51:O52" display="Konfigurator!N51:O52"/>
    <hyperlink ref="P66" location="Konfigurator!P51:Q52" display="Konfigurator!P51:Q52"/>
    <hyperlink ref="J66" location="Konfigurator!J51:K52" display="Konfigurator!J51:K52"/>
    <hyperlink ref="H66" location="Konfigurator!H51:I52" display="Konfigurator!H51:I52"/>
    <hyperlink ref="F66" location="Konfigurator!F51:G52" display="Konfigurator!F51:G52"/>
    <hyperlink ref="B66" location="Konfigurator!B51:C52" display="Konfigurator!B51:C52"/>
    <hyperlink ref="R66" location="Konfigurator!R51:S52" display="Konfigurator!R51:S52"/>
    <hyperlink ref="T66" location="Konfigurator!T51:U52" display="Konfigurator!T51:U52"/>
    <hyperlink ref="V66" location="Konfigurator!V51:W52" display="Konfigurator!V51:W52"/>
    <hyperlink ref="X66" location="Konfigurator!X51:Y52" display="Konfigurator!X51:Y52"/>
    <hyperlink ref="D66" location="Konfigurator!D51:E52" display="Konfigurator!D51:E52"/>
    <hyperlink ref="C700" location="Konfigurator!D51:E52" display="AFM"/>
    <hyperlink ref="D700" location="Datenbank!D50:D63" display="DB"/>
    <hyperlink ref="C720" location="Konfigurator!F51:G52" display="AFM"/>
    <hyperlink ref="D720" location="Datenbank!F50:F63" display="DB"/>
    <hyperlink ref="C740" location="Konfigurator!H51:I52" display="AFM"/>
    <hyperlink ref="D740" location="Datenbank!H50:H63" display="DB"/>
    <hyperlink ref="C760" location="Konfigurator!J51:K52" display="AFM"/>
    <hyperlink ref="D760" location="Datenbank!J50:J63" display="DB"/>
    <hyperlink ref="C780" location="Konfigurator!L51:M52" display="AFM"/>
    <hyperlink ref="D780" location="Datenbank!L50:L63" display="DB"/>
    <hyperlink ref="C800" location="Konfigurator!N51:O52" display="AFM"/>
    <hyperlink ref="D800" location="Datenbank!N50:N63" display="DB"/>
    <hyperlink ref="C820" location="Konfigurator!P51:Q52" display="AFM"/>
    <hyperlink ref="D820" location="Datenbank!P50:P63" display="DB"/>
    <hyperlink ref="C840" location="Konfigurator!R51:S52" display="AFM"/>
    <hyperlink ref="D840" location="Datenbank!R50:R63" display="DB"/>
    <hyperlink ref="C860" location="Konfigurator!T51:U52" display="AFM"/>
    <hyperlink ref="D860" location="Datenbank!T50:T63" display="DB"/>
    <hyperlink ref="C880" location="Konfigurator!V51:W52" display="AFM"/>
    <hyperlink ref="D880" location="Datenbank!V50:V63" display="DB"/>
    <hyperlink ref="C900" location="Konfigurator!X51:Y52" display="AFM"/>
    <hyperlink ref="D900" location="Datenbank!X50:X63" display="DB"/>
    <hyperlink ref="C920" location="Konfigurator!B61:C62" display="AFM"/>
    <hyperlink ref="D920" location="Datenbank!B70:B83" display="DB"/>
    <hyperlink ref="C940" location="Konfigurator!D61:E62" display="AFM"/>
    <hyperlink ref="D940" location="Datenbank!D70:D83" display="DB"/>
    <hyperlink ref="C960" location="Konfigurator!F61:G62" display="AFM"/>
    <hyperlink ref="D960" location="Datenbank!F70:F83" display="DB"/>
    <hyperlink ref="C980" location="Konfigurator!H61:I62" display="AFM"/>
    <hyperlink ref="D980" location="Datenbank!H70:H83" display="DB"/>
    <hyperlink ref="C1000" location="Konfigurator!J61:K62" display="AFM"/>
    <hyperlink ref="D1000" location="Datenbank!J70:J83" display="DB"/>
    <hyperlink ref="C1020" location="Konfigurator!L61:M62" display="AFM"/>
    <hyperlink ref="D1020" location="Datenbank!L70:L83" display="DB"/>
    <hyperlink ref="C1040" location="Konfigurator!N61:O62" display="AFM"/>
    <hyperlink ref="D1040" location="Datenbank!N70:N83" display="DB"/>
    <hyperlink ref="D1060" location="Datenbank!P70:P83" display="DB"/>
    <hyperlink ref="C1080" location="Konfigurator!R61:S62" display="AFM"/>
    <hyperlink ref="D1080" location="Datenbank!R70:R83" display="DB"/>
    <hyperlink ref="C1100" location="Konfigurator!T61:U62" display="AFM"/>
    <hyperlink ref="D1100" location="Datenbank!T70:T83" display="DB"/>
    <hyperlink ref="C1120" location="Konfigurator!V61:W62" display="AFM"/>
    <hyperlink ref="D1120" location="Datenbank!V70:V83" display="DB"/>
    <hyperlink ref="C1140" location="Konfigurator!X61:Y62" display="AFM"/>
    <hyperlink ref="D1140" location="Datenbank!X70:X83" display="DB"/>
    <hyperlink ref="C300" location="Konfigurator!L31:M32" display="Konfigurator!L31:M32"/>
    <hyperlink ref="B85" location="AL920_" display="AL920_"/>
    <hyperlink ref="D85" location="AL940_" display="AL940_"/>
    <hyperlink ref="F85" location="AL960_" display="AL960_"/>
    <hyperlink ref="H85" location="AL980_" display="AL980_"/>
    <hyperlink ref="J85" location="AL1000_" display="AL1000_"/>
    <hyperlink ref="L85" location="AL1020_" display="AL1020_"/>
    <hyperlink ref="N85" location="AL1040_" display="AL1040_"/>
    <hyperlink ref="P85" location="AL1060_" display="AL1060_"/>
    <hyperlink ref="R85" location="AL1080_" display="AL1080_"/>
    <hyperlink ref="T85" location="AL1100_" display="AL1100_"/>
    <hyperlink ref="V85" location="AL1120_" display="AL1120_"/>
    <hyperlink ref="X85" location="AL1140_" display="AL1140_"/>
    <hyperlink ref="N86" location="Konfigurator!N61:O62" display="AFM"/>
    <hyperlink ref="P86" location="Konfigurator!P61:Q62" display="AFM"/>
    <hyperlink ref="J86" location="Konfigurator!J61:K62" display="AFM"/>
    <hyperlink ref="H86" location="Konfigurator!H61:I62" display="AFM"/>
    <hyperlink ref="F86" location="Konfigurator!F61:G62" display="AFM"/>
    <hyperlink ref="B86" location="Konfigurator!B61:C62" display="Konfigurator!B61:C62"/>
    <hyperlink ref="R86" location="Konfigurator!R61:S62" display="AFM"/>
    <hyperlink ref="T86" location="Konfigurator!T61:U62" display="AFM"/>
    <hyperlink ref="V86" location="Konfigurator!V61:W62" display="AFM"/>
    <hyperlink ref="X86" location="Konfigurator!X61:Y62" display="AFM"/>
    <hyperlink ref="D86" location="Konfigurator!D61:E62" display="AFM"/>
    <hyperlink ref="L86" location="Konfigurator!L61:M62" display="AFM"/>
    <hyperlink ref="B125" location="AL1400_" display="AL1400_"/>
    <hyperlink ref="D125" location="AL1420_" display="AL1420_"/>
    <hyperlink ref="F125" location="AL1440_" display="AL1440_"/>
    <hyperlink ref="H125" location="AL1460_" display="AL1460_"/>
    <hyperlink ref="J125" location="AL1480_" display="AL1480_"/>
    <hyperlink ref="L125" location="AL1500_" display="AL1500_"/>
    <hyperlink ref="N125" location="AL1520_" display="AL1520_"/>
    <hyperlink ref="P125" location="AL1540_" display="AL1540_"/>
    <hyperlink ref="R125" location="AL1560_" display="AL1560_"/>
    <hyperlink ref="T125" location="AL1580_" display="AL1580_"/>
    <hyperlink ref="V125" location="AL1600_" display="AL1600_"/>
    <hyperlink ref="X125" location="AL1620_" display="AL1620_"/>
    <hyperlink ref="N126" location="Konfigurator!N82:O83" display="AFM"/>
    <hyperlink ref="J126" location="Konfigurator!J82:K83" display="AFM"/>
    <hyperlink ref="H126" location="Konfigurator!H82:I83" display="AFM"/>
    <hyperlink ref="F126" location="Konfigurator!F82:G83" display="AFM"/>
    <hyperlink ref="B126" location="Konfigurator!B82:C83" display="AFM"/>
    <hyperlink ref="R126" location="Konfigurator!R82:S83" display="AFM"/>
    <hyperlink ref="T126" location="Konfigurator!T82:U83" display="AFM"/>
    <hyperlink ref="V126" location="Konfigurator!V82:W83" display="AFM"/>
    <hyperlink ref="X126" location="Konfigurator!X82:Y83" display="AFM"/>
    <hyperlink ref="D126" location="Konfigurator!D82:E83" display="AFM"/>
    <hyperlink ref="L126" location="Konfigurator!L82:M83" display="AFM"/>
    <hyperlink ref="C1400" location="Konfigurator!B82:C83" display="AFM"/>
    <hyperlink ref="D1400" location="Datenbank!B110:B124" display="DB"/>
    <hyperlink ref="C1060" location="Konfigurator!P61:Q62" display="AFM"/>
    <hyperlink ref="C1420" location="Konfigurator!D82:E83" display="AFM"/>
    <hyperlink ref="D1420" location="Datenbank!D110:D124" display="DB"/>
    <hyperlink ref="C1440" location="Konfigurator!F82:G83" display="AFM"/>
    <hyperlink ref="D1440" location="Datenbank!F110:F124" display="DB"/>
    <hyperlink ref="C1460" location="Konfigurator!H82:I83" display="AFM"/>
    <hyperlink ref="D1460" location="Datenbank!H110:H124" display="DB"/>
    <hyperlink ref="C1480" location="Konfigurator!J82:K83" display="AFM"/>
    <hyperlink ref="D1480" location="Datenbank!J110:J124" display="DB"/>
    <hyperlink ref="C1500" location="Konfigurator!L82:M83" display="AFM"/>
    <hyperlink ref="D1500" location="Datenbank!L110:L124" display="DB"/>
    <hyperlink ref="C1520" location="Konfigurator!N82:O83" display="AFM"/>
    <hyperlink ref="D1520" location="Datenbank!N110:N124" display="DB"/>
    <hyperlink ref="C1540" location="Konfigurator!P82:Q83" display="AFM"/>
    <hyperlink ref="D1540" location="Datenbank!P110:P124" display="DB"/>
    <hyperlink ref="C1560" location="Konfigurator!R82:S83" display="AFM"/>
    <hyperlink ref="D1560" location="Datenbank!R110:R124" display="DB"/>
    <hyperlink ref="P126" location="Konfigurator!P82:Q83" display="AFM"/>
    <hyperlink ref="C1580" location="Konfigurator!T82:U83" display="AFM"/>
    <hyperlink ref="D1580" location="Datenbank!T110:T124" display="DB"/>
    <hyperlink ref="C1600" location="Konfigurator!V82:W83" display="AFM"/>
    <hyperlink ref="D1600" location="Datenbank!V110:V124" display="DB"/>
    <hyperlink ref="C1620" location="Konfigurator!X82:Y83" display="AFM"/>
    <hyperlink ref="D1620" location="Datenbank!X110:X124" display="DB"/>
    <hyperlink ref="C1160" location="Konfigurator!B72:C73" display="AFM"/>
    <hyperlink ref="D1160" location="Datenbank!B90:B104" display="DB"/>
    <hyperlink ref="C1180" location="Konfigurator!D72:E73" display="AFM"/>
    <hyperlink ref="D1180" location="Datenbank!D90:D104" display="DB"/>
    <hyperlink ref="C1200" location="Konfigurator!F72:G73" display="AFM"/>
    <hyperlink ref="D1200" location="Datenbank!F90:F104" display="DB"/>
    <hyperlink ref="C1220" location="Konfigurator!H72:I73" display="AFM"/>
    <hyperlink ref="D1220" location="Datenbank!H90:H104" display="DB"/>
    <hyperlink ref="C1240" location="Konfigurator!J72:K73" display="AFM"/>
    <hyperlink ref="D1240" location="Datenbank!J90:J104" display="DB"/>
    <hyperlink ref="C1260" location="Konfigurator!L72:M73" display="AFM"/>
    <hyperlink ref="D1260" location="Datenbank!L90:L104" display="DB"/>
    <hyperlink ref="C1280" location="Konfigurator!N72:O73" display="AFM"/>
    <hyperlink ref="D1280" location="Datenbank!N90:N104" display="DB"/>
    <hyperlink ref="D1300" location="Datenbank!P90:P104" display="DB"/>
    <hyperlink ref="C1320" location="Konfigurator!R72:S73" display="AFM"/>
    <hyperlink ref="D1320" location="Datenbank!R90:R104" display="DB"/>
    <hyperlink ref="C1340" location="Konfigurator!T72:U73" display="AFM"/>
    <hyperlink ref="D1340" location="Datenbank!T90:T104" display="DB"/>
    <hyperlink ref="C1360" location="Konfigurator!V72:W73" display="AFM"/>
    <hyperlink ref="D1360" location="Datenbank!V90:V104" display="DB"/>
    <hyperlink ref="C1380" location="Konfigurator!X72:Y73" display="AFM"/>
    <hyperlink ref="D1380" location="Datenbank!X90:X104" display="DB"/>
    <hyperlink ref="C1300" location="Konfigurator!P72:Q73" display="AFM"/>
    <hyperlink ref="B105" location="AL1160_" display="AL1160_"/>
    <hyperlink ref="D105" location="AL1180_" display="AL1180_"/>
    <hyperlink ref="F105" location="AL1200_" display="AL1200_"/>
    <hyperlink ref="H105" location="AL1220_" display="AL1220_"/>
    <hyperlink ref="J105" location="AL1240_" display="AL1240_"/>
    <hyperlink ref="L105" location="AL1260_" display="AL1260_"/>
    <hyperlink ref="N105" location="AL1280_" display="AL1280_"/>
    <hyperlink ref="P105" location="AL1300_" display="AL1300_"/>
    <hyperlink ref="R105" location="AL1320_" display="AL1320_"/>
    <hyperlink ref="T105" location="AL1340_" display="AL1340_"/>
    <hyperlink ref="V105" location="AL1360_" display="AL1360_"/>
    <hyperlink ref="X105" location="AL1380_" display="AL1380_"/>
    <hyperlink ref="N106" location="Konfigurator!N72:O73" display="AFM"/>
    <hyperlink ref="P106" location="Konfigurator!P72:Q73" display="AFM"/>
    <hyperlink ref="J106" location="Konfigurator!J72:K73" display="AFM"/>
    <hyperlink ref="H106" location="Konfigurator!H72:I73" display="AFM"/>
    <hyperlink ref="F106" location="Konfigurator!F72:G73" display="AFM"/>
    <hyperlink ref="B106" location="Konfigurator!B72:C73" display="AFM"/>
    <hyperlink ref="R106" location="Konfigurator!R72:S73" display="AFM"/>
    <hyperlink ref="T106" location="Konfigurator!T72:U73" display="AFM"/>
    <hyperlink ref="V106" location="Konfigurator!V72:W73" display="AFM"/>
    <hyperlink ref="X106" location="Konfigurator!X72:Y73" display="AFM"/>
    <hyperlink ref="D106" location="Konfigurator!D72:E73" display="AFM"/>
    <hyperlink ref="L106" location="Konfigurator!L72:M73" display="AFM"/>
  </hyperlinks>
  <pageMargins left="0.78740157499999996" right="0.78740157499999996" top="0.984251969" bottom="0.984251969" header="0.4921259845" footer="0.4921259845"/>
  <pageSetup paperSize="9" orientation="portrait" horizontalDpi="300" verticalDpi="300" r:id="rId1"/>
  <headerFooter alignWithMargins="0"/>
  <cellWatches>
    <cellWatch r="D200"/>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D3523"/>
  <sheetViews>
    <sheetView topLeftCell="A1424" zoomScale="85" zoomScaleNormal="100" workbookViewId="0">
      <selection activeCell="B1448" sqref="B1448"/>
    </sheetView>
  </sheetViews>
  <sheetFormatPr baseColWidth="10" defaultColWidth="9.140625" defaultRowHeight="12.75" x14ac:dyDescent="0.2"/>
  <cols>
    <col min="1" max="1" width="15.42578125" style="3" customWidth="1"/>
    <col min="2" max="2" width="51.140625" style="3" customWidth="1"/>
    <col min="3" max="3" width="17.7109375" style="1" customWidth="1"/>
    <col min="4" max="4" width="39.85546875" style="2" customWidth="1"/>
    <col min="5" max="16384" width="9.140625" style="2"/>
  </cols>
  <sheetData>
    <row r="1" spans="1:4" x14ac:dyDescent="0.2">
      <c r="A1">
        <v>0</v>
      </c>
      <c r="B1" t="s">
        <v>434</v>
      </c>
      <c r="C1" s="1">
        <v>0</v>
      </c>
      <c r="D1" s="2" t="s">
        <v>2338</v>
      </c>
    </row>
    <row r="2" spans="1:4" x14ac:dyDescent="0.2">
      <c r="A2">
        <v>1031</v>
      </c>
      <c r="B2" t="s">
        <v>741</v>
      </c>
      <c r="C2" s="1">
        <v>0.6</v>
      </c>
      <c r="D2" s="2" t="s">
        <v>741</v>
      </c>
    </row>
    <row r="3" spans="1:4" x14ac:dyDescent="0.2">
      <c r="A3">
        <v>1032</v>
      </c>
      <c r="B3" t="s">
        <v>742</v>
      </c>
      <c r="C3" s="1">
        <v>0.71</v>
      </c>
      <c r="D3" s="2" t="s">
        <v>742</v>
      </c>
    </row>
    <row r="4" spans="1:4" x14ac:dyDescent="0.2">
      <c r="A4">
        <v>1033</v>
      </c>
      <c r="B4" t="s">
        <v>743</v>
      </c>
      <c r="C4" s="1">
        <v>0.66</v>
      </c>
      <c r="D4" s="2" t="s">
        <v>743</v>
      </c>
    </row>
    <row r="5" spans="1:4" x14ac:dyDescent="0.2">
      <c r="A5">
        <v>1034</v>
      </c>
      <c r="B5" t="s">
        <v>744</v>
      </c>
      <c r="C5" s="1">
        <v>0.71</v>
      </c>
      <c r="D5" s="2" t="s">
        <v>744</v>
      </c>
    </row>
    <row r="6" spans="1:4" x14ac:dyDescent="0.2">
      <c r="A6">
        <v>1035</v>
      </c>
      <c r="B6" t="s">
        <v>745</v>
      </c>
      <c r="C6" s="1">
        <v>1.49</v>
      </c>
      <c r="D6" s="2" t="s">
        <v>745</v>
      </c>
    </row>
    <row r="7" spans="1:4" x14ac:dyDescent="0.2">
      <c r="A7">
        <v>1036</v>
      </c>
      <c r="B7" t="s">
        <v>134</v>
      </c>
      <c r="C7" s="1">
        <v>3.39</v>
      </c>
      <c r="D7" s="2" t="s">
        <v>134</v>
      </c>
    </row>
    <row r="8" spans="1:4" x14ac:dyDescent="0.2">
      <c r="A8">
        <v>1037</v>
      </c>
      <c r="B8" t="s">
        <v>135</v>
      </c>
      <c r="C8" s="1">
        <v>0.84</v>
      </c>
      <c r="D8" s="2" t="s">
        <v>135</v>
      </c>
    </row>
    <row r="9" spans="1:4" x14ac:dyDescent="0.2">
      <c r="A9">
        <v>1038</v>
      </c>
      <c r="B9" t="s">
        <v>136</v>
      </c>
      <c r="C9" s="1">
        <v>0.53</v>
      </c>
      <c r="D9" s="2" t="s">
        <v>136</v>
      </c>
    </row>
    <row r="10" spans="1:4" x14ac:dyDescent="0.2">
      <c r="A10">
        <v>1039</v>
      </c>
      <c r="B10" t="s">
        <v>137</v>
      </c>
      <c r="C10" s="1">
        <v>3.28</v>
      </c>
      <c r="D10" s="2" t="s">
        <v>137</v>
      </c>
    </row>
    <row r="11" spans="1:4" x14ac:dyDescent="0.2">
      <c r="A11">
        <v>1040</v>
      </c>
      <c r="B11" t="s">
        <v>138</v>
      </c>
      <c r="C11" s="1">
        <v>1.66</v>
      </c>
      <c r="D11" s="2" t="s">
        <v>138</v>
      </c>
    </row>
    <row r="12" spans="1:4" x14ac:dyDescent="0.2">
      <c r="A12">
        <v>1041</v>
      </c>
      <c r="B12" t="s">
        <v>139</v>
      </c>
      <c r="C12" s="1">
        <v>0.84</v>
      </c>
      <c r="D12" s="2" t="s">
        <v>139</v>
      </c>
    </row>
    <row r="13" spans="1:4" x14ac:dyDescent="0.2">
      <c r="A13">
        <v>1042</v>
      </c>
      <c r="B13" t="s">
        <v>140</v>
      </c>
      <c r="C13" s="1">
        <v>0.66</v>
      </c>
      <c r="D13" s="2" t="s">
        <v>140</v>
      </c>
    </row>
    <row r="14" spans="1:4" x14ac:dyDescent="0.2">
      <c r="A14">
        <v>1043</v>
      </c>
      <c r="B14" t="s">
        <v>141</v>
      </c>
      <c r="C14" s="1">
        <v>0.48</v>
      </c>
      <c r="D14" s="2" t="s">
        <v>141</v>
      </c>
    </row>
    <row r="15" spans="1:4" x14ac:dyDescent="0.2">
      <c r="A15">
        <v>1055</v>
      </c>
      <c r="B15" t="s">
        <v>142</v>
      </c>
      <c r="C15" s="1">
        <v>5.7</v>
      </c>
      <c r="D15" s="2" t="s">
        <v>142</v>
      </c>
    </row>
    <row r="16" spans="1:4" x14ac:dyDescent="0.2">
      <c r="A16">
        <v>1062</v>
      </c>
      <c r="B16" t="s">
        <v>143</v>
      </c>
      <c r="C16" s="1">
        <v>0.45</v>
      </c>
      <c r="D16" s="2" t="s">
        <v>143</v>
      </c>
    </row>
    <row r="17" spans="1:4" x14ac:dyDescent="0.2">
      <c r="A17">
        <v>1063</v>
      </c>
      <c r="B17" t="s">
        <v>312</v>
      </c>
      <c r="C17" s="1">
        <v>3.09</v>
      </c>
      <c r="D17" s="2" t="s">
        <v>312</v>
      </c>
    </row>
    <row r="18" spans="1:4" x14ac:dyDescent="0.2">
      <c r="A18">
        <v>1064</v>
      </c>
      <c r="B18" t="s">
        <v>313</v>
      </c>
      <c r="C18" s="1">
        <v>3.09</v>
      </c>
      <c r="D18" s="2" t="s">
        <v>313</v>
      </c>
    </row>
    <row r="19" spans="1:4" x14ac:dyDescent="0.2">
      <c r="A19">
        <v>1065</v>
      </c>
      <c r="B19" t="s">
        <v>314</v>
      </c>
      <c r="C19" s="1">
        <v>3.09</v>
      </c>
      <c r="D19" s="2" t="s">
        <v>314</v>
      </c>
    </row>
    <row r="20" spans="1:4" x14ac:dyDescent="0.2">
      <c r="A20">
        <v>1066</v>
      </c>
      <c r="B20" t="s">
        <v>315</v>
      </c>
      <c r="C20" s="1">
        <v>3.09</v>
      </c>
      <c r="D20" s="2" t="s">
        <v>315</v>
      </c>
    </row>
    <row r="21" spans="1:4" x14ac:dyDescent="0.2">
      <c r="A21">
        <v>1067</v>
      </c>
      <c r="B21" t="s">
        <v>316</v>
      </c>
      <c r="C21" s="1">
        <v>3.09</v>
      </c>
      <c r="D21" s="2" t="s">
        <v>316</v>
      </c>
    </row>
    <row r="22" spans="1:4" x14ac:dyDescent="0.2">
      <c r="A22">
        <v>1068</v>
      </c>
      <c r="B22" t="s">
        <v>317</v>
      </c>
      <c r="C22" s="1">
        <v>3.09</v>
      </c>
      <c r="D22" s="2" t="s">
        <v>317</v>
      </c>
    </row>
    <row r="23" spans="1:4" x14ac:dyDescent="0.2">
      <c r="A23">
        <v>1069</v>
      </c>
      <c r="B23" t="s">
        <v>318</v>
      </c>
      <c r="C23" s="1">
        <v>2.72</v>
      </c>
      <c r="D23" s="2" t="s">
        <v>318</v>
      </c>
    </row>
    <row r="24" spans="1:4" x14ac:dyDescent="0.2">
      <c r="A24">
        <v>1070</v>
      </c>
      <c r="B24" t="s">
        <v>319</v>
      </c>
      <c r="C24" s="1">
        <v>2.72</v>
      </c>
      <c r="D24" s="2" t="s">
        <v>319</v>
      </c>
    </row>
    <row r="25" spans="1:4" x14ac:dyDescent="0.2">
      <c r="A25">
        <v>1071</v>
      </c>
      <c r="B25" t="s">
        <v>320</v>
      </c>
      <c r="C25" s="1">
        <v>2.72</v>
      </c>
      <c r="D25" s="2" t="s">
        <v>320</v>
      </c>
    </row>
    <row r="26" spans="1:4" x14ac:dyDescent="0.2">
      <c r="A26">
        <v>1072</v>
      </c>
      <c r="B26" t="s">
        <v>2451</v>
      </c>
      <c r="C26" s="1">
        <v>7.74</v>
      </c>
      <c r="D26" s="2" t="s">
        <v>2451</v>
      </c>
    </row>
    <row r="27" spans="1:4" x14ac:dyDescent="0.2">
      <c r="A27">
        <v>1073</v>
      </c>
      <c r="B27" t="s">
        <v>2452</v>
      </c>
      <c r="C27" s="1">
        <v>7.15</v>
      </c>
      <c r="D27" s="2" t="s">
        <v>2452</v>
      </c>
    </row>
    <row r="28" spans="1:4" x14ac:dyDescent="0.2">
      <c r="A28">
        <v>1074</v>
      </c>
      <c r="B28" t="s">
        <v>2453</v>
      </c>
      <c r="C28" s="1">
        <v>5.88</v>
      </c>
      <c r="D28" s="2" t="s">
        <v>2453</v>
      </c>
    </row>
    <row r="29" spans="1:4" x14ac:dyDescent="0.2">
      <c r="A29">
        <v>1075</v>
      </c>
      <c r="B29" t="s">
        <v>2454</v>
      </c>
      <c r="C29" s="1">
        <v>6.99</v>
      </c>
      <c r="D29" s="2" t="s">
        <v>2454</v>
      </c>
    </row>
    <row r="30" spans="1:4" x14ac:dyDescent="0.2">
      <c r="A30">
        <v>1076</v>
      </c>
      <c r="B30" t="s">
        <v>2271</v>
      </c>
      <c r="C30" s="1">
        <v>19.53</v>
      </c>
      <c r="D30" s="2" t="s">
        <v>2133</v>
      </c>
    </row>
    <row r="31" spans="1:4" x14ac:dyDescent="0.2">
      <c r="A31">
        <v>1077</v>
      </c>
      <c r="B31" t="s">
        <v>2401</v>
      </c>
      <c r="C31" s="1">
        <v>6.65</v>
      </c>
      <c r="D31" s="2" t="s">
        <v>2131</v>
      </c>
    </row>
    <row r="32" spans="1:4" x14ac:dyDescent="0.2">
      <c r="A32">
        <v>1079</v>
      </c>
      <c r="B32" t="s">
        <v>2455</v>
      </c>
      <c r="C32" s="1">
        <v>4.29</v>
      </c>
      <c r="D32" s="2" t="s">
        <v>2455</v>
      </c>
    </row>
    <row r="33" spans="1:4" x14ac:dyDescent="0.2">
      <c r="A33">
        <v>1080</v>
      </c>
      <c r="B33" t="s">
        <v>2456</v>
      </c>
      <c r="C33" s="1">
        <v>3.94</v>
      </c>
      <c r="D33" s="2" t="s">
        <v>2456</v>
      </c>
    </row>
    <row r="34" spans="1:4" x14ac:dyDescent="0.2">
      <c r="A34">
        <v>1081</v>
      </c>
      <c r="B34" t="s">
        <v>2457</v>
      </c>
      <c r="C34" s="1">
        <v>3.7</v>
      </c>
      <c r="D34" s="2" t="s">
        <v>2457</v>
      </c>
    </row>
    <row r="35" spans="1:4" x14ac:dyDescent="0.2">
      <c r="A35">
        <v>1082</v>
      </c>
      <c r="B35" t="s">
        <v>2458</v>
      </c>
      <c r="C35" s="1">
        <v>3.7</v>
      </c>
      <c r="D35" s="2" t="s">
        <v>2458</v>
      </c>
    </row>
    <row r="36" spans="1:4" x14ac:dyDescent="0.2">
      <c r="A36">
        <v>1083</v>
      </c>
      <c r="B36" t="s">
        <v>2459</v>
      </c>
      <c r="C36" s="1">
        <v>4.29</v>
      </c>
      <c r="D36" s="2" t="s">
        <v>2459</v>
      </c>
    </row>
    <row r="37" spans="1:4" x14ac:dyDescent="0.2">
      <c r="A37">
        <v>1084</v>
      </c>
      <c r="B37" t="s">
        <v>2460</v>
      </c>
      <c r="C37" s="1">
        <v>4.33</v>
      </c>
      <c r="D37" s="2" t="s">
        <v>2460</v>
      </c>
    </row>
    <row r="38" spans="1:4" x14ac:dyDescent="0.2">
      <c r="A38">
        <v>1085</v>
      </c>
      <c r="B38" t="s">
        <v>866</v>
      </c>
      <c r="C38" s="1">
        <v>9.74</v>
      </c>
      <c r="D38" s="2" t="s">
        <v>2132</v>
      </c>
    </row>
    <row r="39" spans="1:4" x14ac:dyDescent="0.2">
      <c r="A39">
        <v>1086</v>
      </c>
      <c r="B39" t="s">
        <v>2461</v>
      </c>
      <c r="C39" s="1">
        <v>1.46</v>
      </c>
      <c r="D39" s="2" t="s">
        <v>2461</v>
      </c>
    </row>
    <row r="40" spans="1:4" x14ac:dyDescent="0.2">
      <c r="A40">
        <v>1087</v>
      </c>
      <c r="B40" t="s">
        <v>2462</v>
      </c>
      <c r="C40" s="1">
        <v>8.19</v>
      </c>
      <c r="D40" s="2" t="s">
        <v>2462</v>
      </c>
    </row>
    <row r="41" spans="1:4" x14ac:dyDescent="0.2">
      <c r="A41">
        <v>1088</v>
      </c>
      <c r="B41" t="s">
        <v>2463</v>
      </c>
      <c r="C41" s="1">
        <v>7.87</v>
      </c>
      <c r="D41" s="2" t="s">
        <v>2463</v>
      </c>
    </row>
    <row r="42" spans="1:4" x14ac:dyDescent="0.2">
      <c r="A42">
        <v>1089</v>
      </c>
      <c r="B42" t="s">
        <v>2464</v>
      </c>
      <c r="C42" s="1">
        <v>6.27</v>
      </c>
      <c r="D42" s="2" t="s">
        <v>2464</v>
      </c>
    </row>
    <row r="43" spans="1:4" x14ac:dyDescent="0.2">
      <c r="A43">
        <v>1090</v>
      </c>
      <c r="B43" t="s">
        <v>342</v>
      </c>
      <c r="C43" s="1">
        <v>7.97</v>
      </c>
      <c r="D43" s="2" t="s">
        <v>342</v>
      </c>
    </row>
    <row r="44" spans="1:4" x14ac:dyDescent="0.2">
      <c r="A44">
        <v>1091</v>
      </c>
      <c r="B44" t="s">
        <v>343</v>
      </c>
      <c r="C44" s="1">
        <v>12.99</v>
      </c>
      <c r="D44" s="2" t="s">
        <v>343</v>
      </c>
    </row>
    <row r="45" spans="1:4" x14ac:dyDescent="0.2">
      <c r="A45">
        <v>1092</v>
      </c>
      <c r="B45" t="s">
        <v>344</v>
      </c>
      <c r="C45" s="1">
        <v>15.62</v>
      </c>
      <c r="D45" s="2" t="s">
        <v>344</v>
      </c>
    </row>
    <row r="46" spans="1:4" x14ac:dyDescent="0.2">
      <c r="A46">
        <v>1093</v>
      </c>
      <c r="B46" t="s">
        <v>345</v>
      </c>
      <c r="C46" s="1">
        <v>18.64</v>
      </c>
      <c r="D46" s="2" t="s">
        <v>345</v>
      </c>
    </row>
    <row r="47" spans="1:4" x14ac:dyDescent="0.2">
      <c r="A47">
        <v>1094</v>
      </c>
      <c r="B47" t="s">
        <v>346</v>
      </c>
      <c r="C47" s="1">
        <v>10.48</v>
      </c>
      <c r="D47" s="2" t="s">
        <v>346</v>
      </c>
    </row>
    <row r="48" spans="1:4" x14ac:dyDescent="0.2">
      <c r="A48">
        <v>1095</v>
      </c>
      <c r="B48" t="s">
        <v>347</v>
      </c>
      <c r="C48" s="1">
        <v>15.66</v>
      </c>
      <c r="D48" s="2" t="s">
        <v>347</v>
      </c>
    </row>
    <row r="49" spans="1:4" x14ac:dyDescent="0.2">
      <c r="A49">
        <v>1096</v>
      </c>
      <c r="B49" t="s">
        <v>348</v>
      </c>
      <c r="C49" s="1">
        <v>18.25</v>
      </c>
      <c r="D49" s="2" t="s">
        <v>348</v>
      </c>
    </row>
    <row r="50" spans="1:4" x14ac:dyDescent="0.2">
      <c r="A50">
        <v>1097</v>
      </c>
      <c r="B50" t="s">
        <v>349</v>
      </c>
      <c r="C50" s="1">
        <v>21.22</v>
      </c>
      <c r="D50" s="2" t="s">
        <v>349</v>
      </c>
    </row>
    <row r="51" spans="1:4" x14ac:dyDescent="0.2">
      <c r="A51">
        <v>1098</v>
      </c>
      <c r="B51" t="s">
        <v>350</v>
      </c>
      <c r="C51" s="1">
        <v>9</v>
      </c>
      <c r="D51" s="2" t="s">
        <v>350</v>
      </c>
    </row>
    <row r="52" spans="1:4" x14ac:dyDescent="0.2">
      <c r="A52">
        <v>1099</v>
      </c>
      <c r="B52" t="s">
        <v>351</v>
      </c>
      <c r="C52" s="1">
        <v>13.41</v>
      </c>
      <c r="D52" s="2" t="s">
        <v>351</v>
      </c>
    </row>
    <row r="53" spans="1:4" x14ac:dyDescent="0.2">
      <c r="A53">
        <v>1100</v>
      </c>
      <c r="B53" t="s">
        <v>352</v>
      </c>
      <c r="C53" s="1">
        <v>18.32</v>
      </c>
      <c r="D53" s="2" t="s">
        <v>352</v>
      </c>
    </row>
    <row r="54" spans="1:4" x14ac:dyDescent="0.2">
      <c r="A54">
        <v>1101</v>
      </c>
      <c r="B54" t="s">
        <v>353</v>
      </c>
      <c r="C54" s="1">
        <v>23.12</v>
      </c>
      <c r="D54" s="2" t="s">
        <v>353</v>
      </c>
    </row>
    <row r="55" spans="1:4" x14ac:dyDescent="0.2">
      <c r="A55">
        <v>1102</v>
      </c>
      <c r="B55" t="s">
        <v>354</v>
      </c>
      <c r="C55" s="1">
        <v>11.21</v>
      </c>
      <c r="D55" s="2" t="s">
        <v>354</v>
      </c>
    </row>
    <row r="56" spans="1:4" x14ac:dyDescent="0.2">
      <c r="A56">
        <v>1103</v>
      </c>
      <c r="B56" t="s">
        <v>2485</v>
      </c>
      <c r="C56" s="1">
        <v>17.13</v>
      </c>
      <c r="D56" s="2" t="s">
        <v>2485</v>
      </c>
    </row>
    <row r="57" spans="1:4" x14ac:dyDescent="0.2">
      <c r="A57">
        <v>1104</v>
      </c>
      <c r="B57" t="s">
        <v>2486</v>
      </c>
      <c r="C57" s="1">
        <v>22.93</v>
      </c>
      <c r="D57" s="2" t="s">
        <v>2486</v>
      </c>
    </row>
    <row r="58" spans="1:4" x14ac:dyDescent="0.2">
      <c r="A58">
        <v>1105</v>
      </c>
      <c r="B58" t="s">
        <v>2487</v>
      </c>
      <c r="C58" s="1">
        <v>27.72</v>
      </c>
      <c r="D58" s="2" t="s">
        <v>2487</v>
      </c>
    </row>
    <row r="59" spans="1:4" x14ac:dyDescent="0.2">
      <c r="A59">
        <v>1108</v>
      </c>
      <c r="B59" t="s">
        <v>806</v>
      </c>
      <c r="C59" s="1">
        <v>3.02</v>
      </c>
      <c r="D59" s="2" t="s">
        <v>806</v>
      </c>
    </row>
    <row r="60" spans="1:4" x14ac:dyDescent="0.2">
      <c r="A60">
        <v>1109</v>
      </c>
      <c r="B60" t="s">
        <v>807</v>
      </c>
      <c r="C60" s="1">
        <v>22.14</v>
      </c>
      <c r="D60" s="2" t="s">
        <v>807</v>
      </c>
    </row>
    <row r="61" spans="1:4" x14ac:dyDescent="0.2">
      <c r="A61">
        <v>1110</v>
      </c>
      <c r="B61" t="s">
        <v>808</v>
      </c>
      <c r="C61" s="1">
        <v>22.14</v>
      </c>
      <c r="D61" s="2" t="s">
        <v>808</v>
      </c>
    </row>
    <row r="62" spans="1:4" x14ac:dyDescent="0.2">
      <c r="A62">
        <v>1111</v>
      </c>
      <c r="B62" t="s">
        <v>1835</v>
      </c>
      <c r="C62" s="1">
        <v>22.14</v>
      </c>
      <c r="D62" s="2" t="s">
        <v>1835</v>
      </c>
    </row>
    <row r="63" spans="1:4" x14ac:dyDescent="0.2">
      <c r="A63">
        <v>1112</v>
      </c>
      <c r="B63" t="s">
        <v>1836</v>
      </c>
      <c r="C63" s="1">
        <v>22.14</v>
      </c>
      <c r="D63" s="2" t="s">
        <v>1836</v>
      </c>
    </row>
    <row r="64" spans="1:4" x14ac:dyDescent="0.2">
      <c r="A64">
        <v>1113</v>
      </c>
      <c r="B64" t="s">
        <v>1837</v>
      </c>
      <c r="C64" s="1">
        <v>22.14</v>
      </c>
      <c r="D64" s="2" t="s">
        <v>1837</v>
      </c>
    </row>
    <row r="65" spans="1:4" x14ac:dyDescent="0.2">
      <c r="A65">
        <v>1114</v>
      </c>
      <c r="B65" t="s">
        <v>1838</v>
      </c>
      <c r="C65" s="1">
        <v>22.14</v>
      </c>
      <c r="D65" s="2" t="s">
        <v>1838</v>
      </c>
    </row>
    <row r="66" spans="1:4" x14ac:dyDescent="0.2">
      <c r="A66">
        <v>1115</v>
      </c>
      <c r="B66" t="s">
        <v>2395</v>
      </c>
      <c r="C66" s="1">
        <v>22.14</v>
      </c>
      <c r="D66" s="2" t="s">
        <v>2395</v>
      </c>
    </row>
    <row r="67" spans="1:4" x14ac:dyDescent="0.2">
      <c r="A67">
        <v>1116</v>
      </c>
      <c r="B67" t="s">
        <v>268</v>
      </c>
      <c r="C67" s="1">
        <v>22.14</v>
      </c>
      <c r="D67" s="2" t="s">
        <v>268</v>
      </c>
    </row>
    <row r="68" spans="1:4" x14ac:dyDescent="0.2">
      <c r="A68">
        <v>1117</v>
      </c>
      <c r="B68" t="s">
        <v>269</v>
      </c>
      <c r="C68" s="1">
        <v>22.14</v>
      </c>
      <c r="D68" s="2" t="s">
        <v>269</v>
      </c>
    </row>
    <row r="69" spans="1:4" x14ac:dyDescent="0.2">
      <c r="A69">
        <v>1118</v>
      </c>
      <c r="B69" t="s">
        <v>270</v>
      </c>
      <c r="C69" s="1">
        <v>22.14</v>
      </c>
      <c r="D69" s="2" t="s">
        <v>270</v>
      </c>
    </row>
    <row r="70" spans="1:4" x14ac:dyDescent="0.2">
      <c r="A70">
        <v>1119</v>
      </c>
      <c r="B70" t="s">
        <v>271</v>
      </c>
      <c r="C70" s="1">
        <v>22.14</v>
      </c>
      <c r="D70" s="2" t="s">
        <v>271</v>
      </c>
    </row>
    <row r="71" spans="1:4" x14ac:dyDescent="0.2">
      <c r="A71">
        <v>1120</v>
      </c>
      <c r="B71" t="s">
        <v>272</v>
      </c>
      <c r="C71" s="1">
        <v>22.14</v>
      </c>
      <c r="D71" s="2" t="s">
        <v>272</v>
      </c>
    </row>
    <row r="72" spans="1:4" x14ac:dyDescent="0.2">
      <c r="A72">
        <v>1121</v>
      </c>
      <c r="B72" t="s">
        <v>273</v>
      </c>
      <c r="C72" s="1">
        <v>22.14</v>
      </c>
      <c r="D72" s="2" t="s">
        <v>273</v>
      </c>
    </row>
    <row r="73" spans="1:4" x14ac:dyDescent="0.2">
      <c r="A73">
        <v>1122</v>
      </c>
      <c r="B73" t="s">
        <v>274</v>
      </c>
      <c r="C73" s="1">
        <v>22.14</v>
      </c>
      <c r="D73" s="2" t="s">
        <v>274</v>
      </c>
    </row>
    <row r="74" spans="1:4" x14ac:dyDescent="0.2">
      <c r="A74">
        <v>1123</v>
      </c>
      <c r="B74" t="s">
        <v>275</v>
      </c>
      <c r="C74" s="1">
        <v>3.02</v>
      </c>
      <c r="D74" s="2" t="s">
        <v>275</v>
      </c>
    </row>
    <row r="75" spans="1:4" x14ac:dyDescent="0.2">
      <c r="A75">
        <v>1124</v>
      </c>
      <c r="B75" t="s">
        <v>168</v>
      </c>
      <c r="C75" s="1">
        <v>0.63</v>
      </c>
      <c r="D75" t="s">
        <v>168</v>
      </c>
    </row>
    <row r="76" spans="1:4" x14ac:dyDescent="0.2">
      <c r="A76">
        <v>1125</v>
      </c>
      <c r="B76" t="s">
        <v>169</v>
      </c>
      <c r="C76" s="1">
        <v>0.63</v>
      </c>
      <c r="D76" t="s">
        <v>169</v>
      </c>
    </row>
    <row r="77" spans="1:4" x14ac:dyDescent="0.2">
      <c r="A77">
        <v>1126</v>
      </c>
      <c r="B77" t="s">
        <v>170</v>
      </c>
      <c r="C77" s="1">
        <v>0.63</v>
      </c>
      <c r="D77" t="s">
        <v>170</v>
      </c>
    </row>
    <row r="78" spans="1:4" x14ac:dyDescent="0.2">
      <c r="A78">
        <v>1127</v>
      </c>
      <c r="B78" t="s">
        <v>1769</v>
      </c>
      <c r="C78" s="1">
        <v>6.65</v>
      </c>
      <c r="D78" t="s">
        <v>1769</v>
      </c>
    </row>
    <row r="79" spans="1:4" x14ac:dyDescent="0.2">
      <c r="A79">
        <v>1128</v>
      </c>
      <c r="B79" t="s">
        <v>276</v>
      </c>
      <c r="C79" s="1">
        <v>1.1299999999999999</v>
      </c>
      <c r="D79" s="2" t="s">
        <v>276</v>
      </c>
    </row>
    <row r="80" spans="1:4" x14ac:dyDescent="0.2">
      <c r="A80">
        <v>1134</v>
      </c>
      <c r="B80" t="s">
        <v>277</v>
      </c>
      <c r="C80" s="1">
        <v>19.34</v>
      </c>
      <c r="D80" s="2" t="s">
        <v>277</v>
      </c>
    </row>
    <row r="81" spans="1:4" x14ac:dyDescent="0.2">
      <c r="A81">
        <v>1135</v>
      </c>
      <c r="B81" t="s">
        <v>1770</v>
      </c>
      <c r="C81" s="1">
        <v>1.52</v>
      </c>
      <c r="D81" t="s">
        <v>1770</v>
      </c>
    </row>
    <row r="82" spans="1:4" x14ac:dyDescent="0.2">
      <c r="A82">
        <v>1136</v>
      </c>
      <c r="B82" t="s">
        <v>1771</v>
      </c>
      <c r="C82" s="1">
        <v>1.52</v>
      </c>
      <c r="D82" t="s">
        <v>1771</v>
      </c>
    </row>
    <row r="83" spans="1:4" x14ac:dyDescent="0.2">
      <c r="A83">
        <v>1137</v>
      </c>
      <c r="B83" t="s">
        <v>1772</v>
      </c>
      <c r="C83" s="1">
        <v>1.52</v>
      </c>
      <c r="D83" t="s">
        <v>1772</v>
      </c>
    </row>
    <row r="84" spans="1:4" x14ac:dyDescent="0.2">
      <c r="A84">
        <v>1138</v>
      </c>
      <c r="B84" t="s">
        <v>1773</v>
      </c>
      <c r="C84" s="1">
        <v>1.52</v>
      </c>
      <c r="D84" t="s">
        <v>1773</v>
      </c>
    </row>
    <row r="85" spans="1:4" x14ac:dyDescent="0.2">
      <c r="A85">
        <v>1139</v>
      </c>
      <c r="B85" t="s">
        <v>1774</v>
      </c>
      <c r="C85" s="1">
        <v>1.52</v>
      </c>
      <c r="D85" t="s">
        <v>1774</v>
      </c>
    </row>
    <row r="86" spans="1:4" x14ac:dyDescent="0.2">
      <c r="A86">
        <v>1140</v>
      </c>
      <c r="B86" t="s">
        <v>1775</v>
      </c>
      <c r="C86" s="1">
        <v>1.52</v>
      </c>
      <c r="D86" t="s">
        <v>1775</v>
      </c>
    </row>
    <row r="87" spans="1:4" x14ac:dyDescent="0.2">
      <c r="A87">
        <v>1141</v>
      </c>
      <c r="B87" t="s">
        <v>1776</v>
      </c>
      <c r="C87" s="1">
        <v>1.52</v>
      </c>
      <c r="D87" t="s">
        <v>1776</v>
      </c>
    </row>
    <row r="88" spans="1:4" x14ac:dyDescent="0.2">
      <c r="A88">
        <v>1142</v>
      </c>
      <c r="B88" t="s">
        <v>1777</v>
      </c>
      <c r="C88" s="1">
        <v>1.52</v>
      </c>
      <c r="D88" t="s">
        <v>1777</v>
      </c>
    </row>
    <row r="89" spans="1:4" x14ac:dyDescent="0.2">
      <c r="A89">
        <v>1145</v>
      </c>
      <c r="B89" t="s">
        <v>278</v>
      </c>
      <c r="C89" s="1">
        <v>1.43</v>
      </c>
      <c r="D89" s="2" t="s">
        <v>278</v>
      </c>
    </row>
    <row r="90" spans="1:4" x14ac:dyDescent="0.2">
      <c r="A90">
        <v>1146</v>
      </c>
      <c r="B90" t="s">
        <v>279</v>
      </c>
      <c r="C90" s="1">
        <v>1.55</v>
      </c>
      <c r="D90" s="2" t="s">
        <v>279</v>
      </c>
    </row>
    <row r="91" spans="1:4" x14ac:dyDescent="0.2">
      <c r="A91">
        <v>1151</v>
      </c>
      <c r="B91" t="s">
        <v>280</v>
      </c>
      <c r="C91" s="1">
        <v>0.62</v>
      </c>
      <c r="D91" s="2" t="s">
        <v>280</v>
      </c>
    </row>
    <row r="92" spans="1:4" x14ac:dyDescent="0.2">
      <c r="A92">
        <v>1152</v>
      </c>
      <c r="B92" t="s">
        <v>281</v>
      </c>
      <c r="C92" s="1">
        <v>0.62</v>
      </c>
      <c r="D92" s="2" t="s">
        <v>281</v>
      </c>
    </row>
    <row r="93" spans="1:4" x14ac:dyDescent="0.2">
      <c r="A93">
        <v>1153</v>
      </c>
      <c r="B93" t="s">
        <v>282</v>
      </c>
      <c r="C93" s="1">
        <v>0.62</v>
      </c>
      <c r="D93" s="2" t="s">
        <v>282</v>
      </c>
    </row>
    <row r="94" spans="1:4" x14ac:dyDescent="0.2">
      <c r="A94">
        <v>1154</v>
      </c>
      <c r="B94" t="s">
        <v>283</v>
      </c>
      <c r="C94" s="1">
        <v>0.62</v>
      </c>
      <c r="D94" s="2" t="s">
        <v>283</v>
      </c>
    </row>
    <row r="95" spans="1:4" x14ac:dyDescent="0.2">
      <c r="A95">
        <v>1155</v>
      </c>
      <c r="B95" t="s">
        <v>284</v>
      </c>
      <c r="C95" s="1">
        <v>0.62</v>
      </c>
      <c r="D95" s="2" t="s">
        <v>284</v>
      </c>
    </row>
    <row r="96" spans="1:4" x14ac:dyDescent="0.2">
      <c r="A96">
        <v>1156</v>
      </c>
      <c r="B96" t="s">
        <v>2406</v>
      </c>
      <c r="C96" s="1">
        <v>0.62</v>
      </c>
      <c r="D96" s="2" t="s">
        <v>2406</v>
      </c>
    </row>
    <row r="97" spans="1:4" x14ac:dyDescent="0.2">
      <c r="A97">
        <v>1172</v>
      </c>
      <c r="B97" t="s">
        <v>1580</v>
      </c>
      <c r="C97" s="1">
        <v>4.24</v>
      </c>
      <c r="D97" s="2" t="s">
        <v>1580</v>
      </c>
    </row>
    <row r="98" spans="1:4" x14ac:dyDescent="0.2">
      <c r="A98">
        <v>1173</v>
      </c>
      <c r="B98" t="s">
        <v>1581</v>
      </c>
      <c r="C98" s="1">
        <v>4.75</v>
      </c>
      <c r="D98" s="2" t="s">
        <v>1581</v>
      </c>
    </row>
    <row r="99" spans="1:4" x14ac:dyDescent="0.2">
      <c r="A99">
        <v>1174</v>
      </c>
      <c r="B99" t="s">
        <v>1582</v>
      </c>
      <c r="C99" s="1">
        <v>4.53</v>
      </c>
      <c r="D99" s="2" t="s">
        <v>1582</v>
      </c>
    </row>
    <row r="100" spans="1:4" x14ac:dyDescent="0.2">
      <c r="A100">
        <v>1175</v>
      </c>
      <c r="B100" t="s">
        <v>1583</v>
      </c>
      <c r="C100" s="1">
        <v>4.46</v>
      </c>
      <c r="D100" s="2" t="s">
        <v>1583</v>
      </c>
    </row>
    <row r="101" spans="1:4" x14ac:dyDescent="0.2">
      <c r="A101">
        <v>1176</v>
      </c>
      <c r="B101" t="s">
        <v>1584</v>
      </c>
      <c r="C101" s="1">
        <v>3.64</v>
      </c>
      <c r="D101" s="2" t="s">
        <v>1584</v>
      </c>
    </row>
    <row r="102" spans="1:4" x14ac:dyDescent="0.2">
      <c r="A102">
        <v>1177</v>
      </c>
      <c r="B102" t="s">
        <v>1585</v>
      </c>
      <c r="C102" s="1">
        <v>2.61</v>
      </c>
      <c r="D102" s="2" t="s">
        <v>1585</v>
      </c>
    </row>
    <row r="103" spans="1:4" x14ac:dyDescent="0.2">
      <c r="A103">
        <v>1178</v>
      </c>
      <c r="B103" t="s">
        <v>1586</v>
      </c>
      <c r="C103" s="1">
        <v>2.61</v>
      </c>
      <c r="D103" s="2" t="s">
        <v>1586</v>
      </c>
    </row>
    <row r="104" spans="1:4" x14ac:dyDescent="0.2">
      <c r="A104">
        <v>1179</v>
      </c>
      <c r="B104" t="s">
        <v>1587</v>
      </c>
      <c r="C104" s="1">
        <v>2.61</v>
      </c>
      <c r="D104" s="2" t="s">
        <v>1587</v>
      </c>
    </row>
    <row r="105" spans="1:4" x14ac:dyDescent="0.2">
      <c r="A105">
        <v>1180</v>
      </c>
      <c r="B105" t="s">
        <v>1588</v>
      </c>
      <c r="C105" s="1">
        <v>2.52</v>
      </c>
      <c r="D105" s="2" t="s">
        <v>1588</v>
      </c>
    </row>
    <row r="106" spans="1:4" x14ac:dyDescent="0.2">
      <c r="A106">
        <v>1181</v>
      </c>
      <c r="B106" t="s">
        <v>1589</v>
      </c>
      <c r="C106" s="1">
        <v>2.52</v>
      </c>
      <c r="D106" s="2" t="s">
        <v>1589</v>
      </c>
    </row>
    <row r="107" spans="1:4" x14ac:dyDescent="0.2">
      <c r="A107">
        <v>1182</v>
      </c>
      <c r="B107" t="s">
        <v>1590</v>
      </c>
      <c r="C107" s="1">
        <v>2.52</v>
      </c>
      <c r="D107" s="2" t="s">
        <v>1590</v>
      </c>
    </row>
    <row r="108" spans="1:4" x14ac:dyDescent="0.2">
      <c r="A108">
        <v>1184</v>
      </c>
      <c r="B108" t="s">
        <v>1591</v>
      </c>
      <c r="C108" s="1">
        <v>9.39</v>
      </c>
      <c r="D108" s="2" t="s">
        <v>1591</v>
      </c>
    </row>
    <row r="109" spans="1:4" x14ac:dyDescent="0.2">
      <c r="A109">
        <v>1188</v>
      </c>
      <c r="B109" t="s">
        <v>1592</v>
      </c>
      <c r="C109" s="1">
        <v>5.18</v>
      </c>
      <c r="D109" s="2" t="s">
        <v>1592</v>
      </c>
    </row>
    <row r="110" spans="1:4" x14ac:dyDescent="0.2">
      <c r="A110">
        <v>1189</v>
      </c>
      <c r="B110" t="s">
        <v>2385</v>
      </c>
      <c r="C110" s="1">
        <v>3.72</v>
      </c>
      <c r="D110" s="2" t="s">
        <v>872</v>
      </c>
    </row>
    <row r="111" spans="1:4" x14ac:dyDescent="0.2">
      <c r="A111">
        <v>1194</v>
      </c>
      <c r="B111" t="s">
        <v>873</v>
      </c>
      <c r="C111" s="1">
        <v>47.59</v>
      </c>
      <c r="D111" s="2" t="s">
        <v>873</v>
      </c>
    </row>
    <row r="112" spans="1:4" x14ac:dyDescent="0.2">
      <c r="A112">
        <v>1195</v>
      </c>
      <c r="B112" t="s">
        <v>874</v>
      </c>
      <c r="C112" s="1">
        <v>43.79</v>
      </c>
      <c r="D112" s="2" t="s">
        <v>874</v>
      </c>
    </row>
    <row r="113" spans="1:4" x14ac:dyDescent="0.2">
      <c r="A113">
        <v>1196</v>
      </c>
      <c r="B113" t="s">
        <v>875</v>
      </c>
      <c r="C113" s="1">
        <v>4.37</v>
      </c>
      <c r="D113" s="2" t="s">
        <v>875</v>
      </c>
    </row>
    <row r="114" spans="1:4" x14ac:dyDescent="0.2">
      <c r="A114">
        <v>1197</v>
      </c>
      <c r="B114" t="s">
        <v>876</v>
      </c>
      <c r="C114" s="1">
        <v>2.41</v>
      </c>
      <c r="D114" s="2" t="s">
        <v>876</v>
      </c>
    </row>
    <row r="115" spans="1:4" x14ac:dyDescent="0.2">
      <c r="A115">
        <v>1198</v>
      </c>
      <c r="B115" t="s">
        <v>877</v>
      </c>
      <c r="C115" s="1">
        <v>2.84</v>
      </c>
      <c r="D115" s="2" t="s">
        <v>877</v>
      </c>
    </row>
    <row r="116" spans="1:4" x14ac:dyDescent="0.2">
      <c r="A116">
        <v>1199</v>
      </c>
      <c r="B116" t="s">
        <v>878</v>
      </c>
      <c r="C116" s="1">
        <v>2.86</v>
      </c>
      <c r="D116" s="2" t="s">
        <v>878</v>
      </c>
    </row>
    <row r="117" spans="1:4" x14ac:dyDescent="0.2">
      <c r="A117">
        <v>1200</v>
      </c>
      <c r="B117" t="s">
        <v>879</v>
      </c>
      <c r="C117" s="1">
        <v>2.0499999999999998</v>
      </c>
      <c r="D117" s="2" t="s">
        <v>879</v>
      </c>
    </row>
    <row r="118" spans="1:4" x14ac:dyDescent="0.2">
      <c r="A118">
        <v>1201</v>
      </c>
      <c r="B118" t="s">
        <v>2429</v>
      </c>
      <c r="C118" s="1">
        <v>3.21</v>
      </c>
      <c r="D118" s="2" t="s">
        <v>2429</v>
      </c>
    </row>
    <row r="119" spans="1:4" x14ac:dyDescent="0.2">
      <c r="A119">
        <v>1202</v>
      </c>
      <c r="B119" t="s">
        <v>2430</v>
      </c>
      <c r="C119" s="1">
        <v>0.42</v>
      </c>
      <c r="D119" s="2" t="s">
        <v>2430</v>
      </c>
    </row>
    <row r="120" spans="1:4" x14ac:dyDescent="0.2">
      <c r="A120">
        <v>1203</v>
      </c>
      <c r="B120" t="s">
        <v>2431</v>
      </c>
      <c r="C120" s="1">
        <v>0.42</v>
      </c>
      <c r="D120" s="2" t="s">
        <v>2431</v>
      </c>
    </row>
    <row r="121" spans="1:4" x14ac:dyDescent="0.2">
      <c r="A121">
        <v>1204</v>
      </c>
      <c r="B121" t="s">
        <v>2432</v>
      </c>
      <c r="C121" s="1">
        <v>0.42</v>
      </c>
      <c r="D121" s="2" t="s">
        <v>2432</v>
      </c>
    </row>
    <row r="122" spans="1:4" x14ac:dyDescent="0.2">
      <c r="A122">
        <v>1205</v>
      </c>
      <c r="B122" t="s">
        <v>2433</v>
      </c>
      <c r="C122" s="1">
        <v>0.42</v>
      </c>
      <c r="D122" s="2" t="s">
        <v>2433</v>
      </c>
    </row>
    <row r="123" spans="1:4" x14ac:dyDescent="0.2">
      <c r="A123">
        <v>1206</v>
      </c>
      <c r="B123" t="s">
        <v>2434</v>
      </c>
      <c r="C123" s="1">
        <v>0.42</v>
      </c>
      <c r="D123" s="2" t="s">
        <v>2434</v>
      </c>
    </row>
    <row r="124" spans="1:4" x14ac:dyDescent="0.2">
      <c r="A124">
        <v>1207</v>
      </c>
      <c r="B124" t="s">
        <v>2435</v>
      </c>
      <c r="C124" s="1">
        <v>0.42</v>
      </c>
      <c r="D124" s="2" t="s">
        <v>2435</v>
      </c>
    </row>
    <row r="125" spans="1:4" x14ac:dyDescent="0.2">
      <c r="A125">
        <v>1208</v>
      </c>
      <c r="B125" t="s">
        <v>2436</v>
      </c>
      <c r="C125" s="1">
        <v>0.42</v>
      </c>
      <c r="D125" s="2" t="s">
        <v>2436</v>
      </c>
    </row>
    <row r="126" spans="1:4" x14ac:dyDescent="0.2">
      <c r="A126">
        <v>1209</v>
      </c>
      <c r="B126" t="s">
        <v>2437</v>
      </c>
      <c r="C126" s="1">
        <v>0.42</v>
      </c>
      <c r="D126" s="2" t="s">
        <v>2437</v>
      </c>
    </row>
    <row r="127" spans="1:4" x14ac:dyDescent="0.2">
      <c r="A127">
        <v>1210</v>
      </c>
      <c r="B127" t="s">
        <v>2438</v>
      </c>
      <c r="C127" s="1">
        <v>1.55</v>
      </c>
      <c r="D127" s="2" t="s">
        <v>2438</v>
      </c>
    </row>
    <row r="128" spans="1:4" x14ac:dyDescent="0.2">
      <c r="A128">
        <v>1211</v>
      </c>
      <c r="B128" t="s">
        <v>2439</v>
      </c>
      <c r="C128" s="1">
        <v>0.42</v>
      </c>
      <c r="D128" s="2" t="s">
        <v>2439</v>
      </c>
    </row>
    <row r="129" spans="1:4" x14ac:dyDescent="0.2">
      <c r="A129">
        <v>1212</v>
      </c>
      <c r="B129" t="s">
        <v>2440</v>
      </c>
      <c r="C129" s="1">
        <v>0.42</v>
      </c>
      <c r="D129" s="2" t="s">
        <v>2440</v>
      </c>
    </row>
    <row r="130" spans="1:4" x14ac:dyDescent="0.2">
      <c r="A130">
        <v>1213</v>
      </c>
      <c r="B130" t="s">
        <v>2441</v>
      </c>
      <c r="C130" s="1">
        <v>0.42</v>
      </c>
      <c r="D130" s="2" t="s">
        <v>2441</v>
      </c>
    </row>
    <row r="131" spans="1:4" x14ac:dyDescent="0.2">
      <c r="A131">
        <v>1214</v>
      </c>
      <c r="B131" t="s">
        <v>2442</v>
      </c>
      <c r="C131" s="1">
        <v>0.42</v>
      </c>
      <c r="D131" s="2" t="s">
        <v>2442</v>
      </c>
    </row>
    <row r="132" spans="1:4" x14ac:dyDescent="0.2">
      <c r="A132">
        <v>1215</v>
      </c>
      <c r="B132" t="s">
        <v>2443</v>
      </c>
      <c r="C132" s="1">
        <v>0.42</v>
      </c>
      <c r="D132" s="2" t="s">
        <v>2443</v>
      </c>
    </row>
    <row r="133" spans="1:4" x14ac:dyDescent="0.2">
      <c r="A133">
        <v>1216</v>
      </c>
      <c r="B133" t="s">
        <v>2444</v>
      </c>
      <c r="C133" s="1">
        <v>0.42</v>
      </c>
      <c r="D133" s="2" t="s">
        <v>2444</v>
      </c>
    </row>
    <row r="134" spans="1:4" x14ac:dyDescent="0.2">
      <c r="A134">
        <v>1217</v>
      </c>
      <c r="B134" t="s">
        <v>2445</v>
      </c>
      <c r="C134" s="1">
        <v>0.42</v>
      </c>
      <c r="D134" s="2" t="s">
        <v>2445</v>
      </c>
    </row>
    <row r="135" spans="1:4" x14ac:dyDescent="0.2">
      <c r="A135">
        <v>1218</v>
      </c>
      <c r="B135" t="s">
        <v>2446</v>
      </c>
      <c r="C135" s="1">
        <v>0.42</v>
      </c>
      <c r="D135" s="2" t="s">
        <v>2446</v>
      </c>
    </row>
    <row r="136" spans="1:4" x14ac:dyDescent="0.2">
      <c r="A136">
        <v>1219</v>
      </c>
      <c r="B136" t="s">
        <v>2447</v>
      </c>
      <c r="C136" s="1">
        <v>30.67</v>
      </c>
      <c r="D136" s="2" t="s">
        <v>2447</v>
      </c>
    </row>
    <row r="137" spans="1:4" x14ac:dyDescent="0.2">
      <c r="A137">
        <v>1220</v>
      </c>
      <c r="B137" t="s">
        <v>2448</v>
      </c>
      <c r="C137" s="1">
        <v>36.89</v>
      </c>
      <c r="D137" s="2" t="s">
        <v>2448</v>
      </c>
    </row>
    <row r="138" spans="1:4" x14ac:dyDescent="0.2">
      <c r="A138">
        <v>1222</v>
      </c>
      <c r="B138" t="s">
        <v>2449</v>
      </c>
      <c r="C138" s="1">
        <v>3.52</v>
      </c>
      <c r="D138" s="2" t="s">
        <v>2449</v>
      </c>
    </row>
    <row r="139" spans="1:4" x14ac:dyDescent="0.2">
      <c r="A139">
        <v>1223</v>
      </c>
      <c r="B139" t="s">
        <v>2450</v>
      </c>
      <c r="C139" s="1">
        <v>9</v>
      </c>
      <c r="D139" s="2" t="s">
        <v>2450</v>
      </c>
    </row>
    <row r="140" spans="1:4" x14ac:dyDescent="0.2">
      <c r="A140">
        <v>1225</v>
      </c>
      <c r="B140" t="s">
        <v>907</v>
      </c>
      <c r="C140" s="1">
        <v>10.44</v>
      </c>
      <c r="D140" s="2" t="s">
        <v>907</v>
      </c>
    </row>
    <row r="141" spans="1:4" x14ac:dyDescent="0.2">
      <c r="A141">
        <v>1226</v>
      </c>
      <c r="B141" t="s">
        <v>908</v>
      </c>
      <c r="C141" s="1">
        <v>11.17</v>
      </c>
      <c r="D141" s="2" t="s">
        <v>908</v>
      </c>
    </row>
    <row r="142" spans="1:4" x14ac:dyDescent="0.2">
      <c r="A142">
        <v>1227</v>
      </c>
      <c r="B142" t="s">
        <v>909</v>
      </c>
      <c r="C142" s="1">
        <v>13.34</v>
      </c>
      <c r="D142" s="2" t="s">
        <v>909</v>
      </c>
    </row>
    <row r="143" spans="1:4" x14ac:dyDescent="0.2">
      <c r="A143">
        <v>1228</v>
      </c>
      <c r="B143" t="s">
        <v>910</v>
      </c>
      <c r="C143" s="1">
        <v>10.55</v>
      </c>
      <c r="D143" s="2" t="s">
        <v>910</v>
      </c>
    </row>
    <row r="144" spans="1:4" x14ac:dyDescent="0.2">
      <c r="A144">
        <v>1229</v>
      </c>
      <c r="B144" t="s">
        <v>911</v>
      </c>
      <c r="C144" s="1">
        <v>14.85</v>
      </c>
      <c r="D144" s="2" t="s">
        <v>911</v>
      </c>
    </row>
    <row r="145" spans="1:4" x14ac:dyDescent="0.2">
      <c r="A145">
        <v>1230</v>
      </c>
      <c r="B145" t="s">
        <v>912</v>
      </c>
      <c r="C145" s="1">
        <v>1.55</v>
      </c>
      <c r="D145" s="2" t="s">
        <v>912</v>
      </c>
    </row>
    <row r="146" spans="1:4" x14ac:dyDescent="0.2">
      <c r="A146">
        <v>1231</v>
      </c>
      <c r="B146" t="s">
        <v>913</v>
      </c>
      <c r="C146" s="1">
        <v>0.62</v>
      </c>
      <c r="D146" s="2" t="s">
        <v>913</v>
      </c>
    </row>
    <row r="147" spans="1:4" x14ac:dyDescent="0.2">
      <c r="A147">
        <v>1232</v>
      </c>
      <c r="B147" t="s">
        <v>914</v>
      </c>
      <c r="C147" s="1">
        <v>5.52</v>
      </c>
      <c r="D147" s="2" t="s">
        <v>914</v>
      </c>
    </row>
    <row r="148" spans="1:4" x14ac:dyDescent="0.2">
      <c r="A148">
        <v>1233</v>
      </c>
      <c r="B148" t="s">
        <v>1223</v>
      </c>
      <c r="C148" s="1">
        <v>5.52</v>
      </c>
      <c r="D148" s="2" t="s">
        <v>915</v>
      </c>
    </row>
    <row r="149" spans="1:4" x14ac:dyDescent="0.2">
      <c r="A149">
        <v>1234</v>
      </c>
      <c r="B149" t="s">
        <v>916</v>
      </c>
      <c r="C149" s="1">
        <v>5.52</v>
      </c>
      <c r="D149" s="2" t="s">
        <v>916</v>
      </c>
    </row>
    <row r="150" spans="1:4" x14ac:dyDescent="0.2">
      <c r="A150">
        <v>1242</v>
      </c>
      <c r="B150" t="s">
        <v>917</v>
      </c>
      <c r="C150" s="1">
        <v>0.62</v>
      </c>
      <c r="D150" s="2" t="s">
        <v>917</v>
      </c>
    </row>
    <row r="151" spans="1:4" x14ac:dyDescent="0.2">
      <c r="A151">
        <v>1243</v>
      </c>
      <c r="B151" t="s">
        <v>918</v>
      </c>
      <c r="C151" s="1">
        <v>0.62</v>
      </c>
      <c r="D151" s="2" t="s">
        <v>918</v>
      </c>
    </row>
    <row r="152" spans="1:4" x14ac:dyDescent="0.2">
      <c r="A152">
        <v>1244</v>
      </c>
      <c r="B152" t="s">
        <v>919</v>
      </c>
      <c r="C152" s="1">
        <v>0.62</v>
      </c>
      <c r="D152" s="2" t="s">
        <v>919</v>
      </c>
    </row>
    <row r="153" spans="1:4" x14ac:dyDescent="0.2">
      <c r="A153">
        <v>1245</v>
      </c>
      <c r="B153" t="s">
        <v>920</v>
      </c>
      <c r="C153" s="1">
        <v>0.62</v>
      </c>
      <c r="D153" s="2" t="s">
        <v>920</v>
      </c>
    </row>
    <row r="154" spans="1:4" x14ac:dyDescent="0.2">
      <c r="A154">
        <v>1246</v>
      </c>
      <c r="B154" t="s">
        <v>921</v>
      </c>
      <c r="C154" s="1">
        <v>0.62</v>
      </c>
      <c r="D154" s="2" t="s">
        <v>921</v>
      </c>
    </row>
    <row r="155" spans="1:4" x14ac:dyDescent="0.2">
      <c r="A155">
        <v>1249</v>
      </c>
      <c r="B155" t="s">
        <v>922</v>
      </c>
      <c r="C155" s="1">
        <v>14.85</v>
      </c>
      <c r="D155" s="2" t="s">
        <v>922</v>
      </c>
    </row>
    <row r="156" spans="1:4" x14ac:dyDescent="0.2">
      <c r="A156">
        <v>1251</v>
      </c>
      <c r="B156" t="s">
        <v>923</v>
      </c>
      <c r="C156" s="1">
        <v>10.3</v>
      </c>
      <c r="D156" s="2" t="s">
        <v>923</v>
      </c>
    </row>
    <row r="157" spans="1:4" x14ac:dyDescent="0.2">
      <c r="A157">
        <v>1259</v>
      </c>
      <c r="B157" t="s">
        <v>931</v>
      </c>
      <c r="C157" s="1">
        <v>2.73</v>
      </c>
      <c r="D157" s="2" t="s">
        <v>931</v>
      </c>
    </row>
    <row r="158" spans="1:4" x14ac:dyDescent="0.2">
      <c r="A158">
        <v>1260</v>
      </c>
      <c r="B158" t="s">
        <v>244</v>
      </c>
      <c r="C158" s="1">
        <v>0.42</v>
      </c>
      <c r="D158" s="2" t="s">
        <v>932</v>
      </c>
    </row>
    <row r="159" spans="1:4" x14ac:dyDescent="0.2">
      <c r="A159">
        <v>1261</v>
      </c>
      <c r="B159" t="s">
        <v>957</v>
      </c>
      <c r="C159" s="1">
        <v>0.42</v>
      </c>
      <c r="D159" s="2" t="s">
        <v>933</v>
      </c>
    </row>
    <row r="160" spans="1:4" x14ac:dyDescent="0.2">
      <c r="A160">
        <v>1262</v>
      </c>
      <c r="B160" t="s">
        <v>829</v>
      </c>
      <c r="C160" s="1">
        <v>0.42</v>
      </c>
      <c r="D160" s="2" t="s">
        <v>934</v>
      </c>
    </row>
    <row r="161" spans="1:4" x14ac:dyDescent="0.2">
      <c r="A161">
        <v>1263</v>
      </c>
      <c r="B161" t="s">
        <v>2386</v>
      </c>
      <c r="C161" s="1">
        <v>0.42</v>
      </c>
      <c r="D161" s="2" t="s">
        <v>935</v>
      </c>
    </row>
    <row r="162" spans="1:4" x14ac:dyDescent="0.2">
      <c r="A162">
        <v>1264</v>
      </c>
      <c r="B162" t="s">
        <v>830</v>
      </c>
      <c r="C162" s="1">
        <v>0.42</v>
      </c>
      <c r="D162" s="2" t="s">
        <v>936</v>
      </c>
    </row>
    <row r="163" spans="1:4" x14ac:dyDescent="0.2">
      <c r="A163">
        <v>1265</v>
      </c>
      <c r="B163" t="s">
        <v>937</v>
      </c>
      <c r="C163" s="1">
        <v>47.59</v>
      </c>
      <c r="D163" s="2" t="s">
        <v>937</v>
      </c>
    </row>
    <row r="164" spans="1:4" x14ac:dyDescent="0.2">
      <c r="A164">
        <v>1267</v>
      </c>
      <c r="B164" t="s">
        <v>938</v>
      </c>
      <c r="C164" s="1">
        <v>1.62</v>
      </c>
      <c r="D164" s="2" t="s">
        <v>938</v>
      </c>
    </row>
    <row r="165" spans="1:4" x14ac:dyDescent="0.2">
      <c r="A165">
        <v>1268</v>
      </c>
      <c r="B165" t="s">
        <v>939</v>
      </c>
      <c r="C165" s="1">
        <v>49.45</v>
      </c>
      <c r="D165" s="2" t="s">
        <v>939</v>
      </c>
    </row>
    <row r="166" spans="1:4" x14ac:dyDescent="0.2">
      <c r="A166">
        <v>1269</v>
      </c>
      <c r="B166" t="s">
        <v>940</v>
      </c>
      <c r="C166" s="1">
        <v>49.45</v>
      </c>
      <c r="D166" s="2" t="s">
        <v>940</v>
      </c>
    </row>
    <row r="167" spans="1:4" x14ac:dyDescent="0.2">
      <c r="A167">
        <v>1270</v>
      </c>
      <c r="B167" t="s">
        <v>941</v>
      </c>
      <c r="C167" s="1">
        <v>0.89</v>
      </c>
      <c r="D167" s="2" t="s">
        <v>941</v>
      </c>
    </row>
    <row r="168" spans="1:4" x14ac:dyDescent="0.2">
      <c r="A168">
        <v>1271</v>
      </c>
      <c r="B168" t="s">
        <v>942</v>
      </c>
      <c r="C168" s="1">
        <v>5.84</v>
      </c>
      <c r="D168" s="2" t="s">
        <v>942</v>
      </c>
    </row>
    <row r="169" spans="1:4" x14ac:dyDescent="0.2">
      <c r="A169">
        <v>1273</v>
      </c>
      <c r="B169" t="s">
        <v>943</v>
      </c>
      <c r="C169" s="1">
        <v>22.14</v>
      </c>
      <c r="D169" s="2" t="s">
        <v>943</v>
      </c>
    </row>
    <row r="170" spans="1:4" x14ac:dyDescent="0.2">
      <c r="A170">
        <v>1274</v>
      </c>
      <c r="B170" t="s">
        <v>944</v>
      </c>
      <c r="C170" s="1">
        <v>22.14</v>
      </c>
      <c r="D170" s="2" t="s">
        <v>944</v>
      </c>
    </row>
    <row r="171" spans="1:4" x14ac:dyDescent="0.2">
      <c r="A171">
        <v>1275</v>
      </c>
      <c r="B171" t="s">
        <v>1431</v>
      </c>
      <c r="C171" s="1">
        <v>22.14</v>
      </c>
      <c r="D171" s="2" t="s">
        <v>1431</v>
      </c>
    </row>
    <row r="172" spans="1:4" x14ac:dyDescent="0.2">
      <c r="A172">
        <v>1276</v>
      </c>
      <c r="B172" t="s">
        <v>1432</v>
      </c>
      <c r="C172" s="1">
        <v>22.14</v>
      </c>
      <c r="D172" s="2" t="s">
        <v>1432</v>
      </c>
    </row>
    <row r="173" spans="1:4" x14ac:dyDescent="0.2">
      <c r="A173">
        <v>1277</v>
      </c>
      <c r="B173" t="s">
        <v>1433</v>
      </c>
      <c r="C173" s="1">
        <v>22.14</v>
      </c>
      <c r="D173" s="2" t="s">
        <v>1433</v>
      </c>
    </row>
    <row r="174" spans="1:4" x14ac:dyDescent="0.2">
      <c r="A174">
        <v>1278</v>
      </c>
      <c r="B174" t="s">
        <v>1434</v>
      </c>
      <c r="C174" s="1">
        <v>22.14</v>
      </c>
      <c r="D174" s="2" t="s">
        <v>1434</v>
      </c>
    </row>
    <row r="175" spans="1:4" x14ac:dyDescent="0.2">
      <c r="A175">
        <v>1285</v>
      </c>
      <c r="B175" t="s">
        <v>1435</v>
      </c>
      <c r="C175" s="1">
        <v>1.66</v>
      </c>
      <c r="D175" s="2" t="s">
        <v>1435</v>
      </c>
    </row>
    <row r="176" spans="1:4" x14ac:dyDescent="0.2">
      <c r="A176">
        <v>1322</v>
      </c>
      <c r="B176" t="s">
        <v>435</v>
      </c>
      <c r="C176" s="1">
        <v>15.45</v>
      </c>
      <c r="D176" s="2" t="s">
        <v>435</v>
      </c>
    </row>
    <row r="177" spans="1:4" x14ac:dyDescent="0.2">
      <c r="A177">
        <v>1323</v>
      </c>
      <c r="B177" t="s">
        <v>436</v>
      </c>
      <c r="C177" s="1">
        <v>31.47</v>
      </c>
      <c r="D177" s="2" t="s">
        <v>436</v>
      </c>
    </row>
    <row r="178" spans="1:4" x14ac:dyDescent="0.2">
      <c r="A178">
        <v>1324</v>
      </c>
      <c r="B178" t="s">
        <v>437</v>
      </c>
      <c r="C178" s="1">
        <v>7.77</v>
      </c>
      <c r="D178" s="2" t="s">
        <v>437</v>
      </c>
    </row>
    <row r="179" spans="1:4" x14ac:dyDescent="0.2">
      <c r="A179">
        <v>1325</v>
      </c>
      <c r="B179" t="s">
        <v>438</v>
      </c>
      <c r="C179" s="1">
        <v>8.86</v>
      </c>
      <c r="D179" s="2" t="s">
        <v>438</v>
      </c>
    </row>
    <row r="180" spans="1:4" x14ac:dyDescent="0.2">
      <c r="A180">
        <v>1347</v>
      </c>
      <c r="B180" t="s">
        <v>439</v>
      </c>
      <c r="C180" s="1">
        <v>4.83</v>
      </c>
      <c r="D180" s="2" t="s">
        <v>439</v>
      </c>
    </row>
    <row r="181" spans="1:4" x14ac:dyDescent="0.2">
      <c r="A181">
        <v>1348</v>
      </c>
      <c r="B181" t="s">
        <v>2529</v>
      </c>
      <c r="C181" s="1">
        <v>5.12</v>
      </c>
      <c r="D181" s="2" t="s">
        <v>2529</v>
      </c>
    </row>
    <row r="182" spans="1:4" x14ac:dyDescent="0.2">
      <c r="A182">
        <v>1349</v>
      </c>
      <c r="B182" t="s">
        <v>2530</v>
      </c>
      <c r="C182" s="1">
        <v>0.63</v>
      </c>
      <c r="D182" s="2" t="s">
        <v>2530</v>
      </c>
    </row>
    <row r="183" spans="1:4" x14ac:dyDescent="0.2">
      <c r="A183">
        <v>1350</v>
      </c>
      <c r="B183" t="s">
        <v>2531</v>
      </c>
      <c r="C183" s="1">
        <v>0.68</v>
      </c>
      <c r="D183" s="2" t="s">
        <v>2531</v>
      </c>
    </row>
    <row r="184" spans="1:4" x14ac:dyDescent="0.2">
      <c r="A184">
        <v>1356</v>
      </c>
      <c r="B184" t="s">
        <v>2532</v>
      </c>
      <c r="C184" s="1">
        <v>16.97</v>
      </c>
      <c r="D184" s="2" t="s">
        <v>2532</v>
      </c>
    </row>
    <row r="185" spans="1:4" x14ac:dyDescent="0.2">
      <c r="A185">
        <v>1358</v>
      </c>
      <c r="B185" t="s">
        <v>2533</v>
      </c>
      <c r="C185" s="1">
        <v>1.78</v>
      </c>
      <c r="D185" s="2" t="s">
        <v>2533</v>
      </c>
    </row>
    <row r="186" spans="1:4" x14ac:dyDescent="0.2">
      <c r="A186">
        <v>1359</v>
      </c>
      <c r="B186" t="s">
        <v>2534</v>
      </c>
      <c r="C186" s="1">
        <v>1.82</v>
      </c>
      <c r="D186" s="2" t="s">
        <v>2534</v>
      </c>
    </row>
    <row r="187" spans="1:4" x14ac:dyDescent="0.2">
      <c r="A187">
        <v>1360</v>
      </c>
      <c r="B187" t="s">
        <v>995</v>
      </c>
      <c r="C187" s="1">
        <v>3.29</v>
      </c>
      <c r="D187" s="2" t="s">
        <v>995</v>
      </c>
    </row>
    <row r="188" spans="1:4" x14ac:dyDescent="0.2">
      <c r="A188">
        <v>1361</v>
      </c>
      <c r="B188" t="s">
        <v>996</v>
      </c>
      <c r="C188" s="1">
        <v>2.36</v>
      </c>
      <c r="D188" s="2" t="s">
        <v>996</v>
      </c>
    </row>
    <row r="189" spans="1:4" x14ac:dyDescent="0.2">
      <c r="A189">
        <v>1362</v>
      </c>
      <c r="B189" t="s">
        <v>997</v>
      </c>
      <c r="C189" s="1">
        <v>1.05</v>
      </c>
      <c r="D189" s="2" t="s">
        <v>997</v>
      </c>
    </row>
    <row r="190" spans="1:4" x14ac:dyDescent="0.2">
      <c r="A190">
        <v>1363</v>
      </c>
      <c r="B190" t="s">
        <v>998</v>
      </c>
      <c r="C190" s="1">
        <v>1.43</v>
      </c>
      <c r="D190" s="2" t="s">
        <v>998</v>
      </c>
    </row>
    <row r="191" spans="1:4" x14ac:dyDescent="0.2">
      <c r="A191">
        <v>1364</v>
      </c>
      <c r="B191" t="s">
        <v>999</v>
      </c>
      <c r="C191" s="1">
        <v>1.62</v>
      </c>
      <c r="D191" s="2" t="s">
        <v>999</v>
      </c>
    </row>
    <row r="192" spans="1:4" x14ac:dyDescent="0.2">
      <c r="A192">
        <v>1365</v>
      </c>
      <c r="B192" t="s">
        <v>1000</v>
      </c>
      <c r="C192" s="1">
        <v>0.89</v>
      </c>
      <c r="D192" s="2" t="s">
        <v>1000</v>
      </c>
    </row>
    <row r="193" spans="1:4" x14ac:dyDescent="0.2">
      <c r="A193">
        <v>1366</v>
      </c>
      <c r="B193" t="s">
        <v>2547</v>
      </c>
      <c r="C193" s="1">
        <v>1.05</v>
      </c>
      <c r="D193" s="2" t="s">
        <v>2547</v>
      </c>
    </row>
    <row r="194" spans="1:4" x14ac:dyDescent="0.2">
      <c r="A194">
        <v>1367</v>
      </c>
      <c r="B194" t="s">
        <v>2548</v>
      </c>
      <c r="C194" s="1">
        <v>1.1200000000000001</v>
      </c>
      <c r="D194" s="2" t="s">
        <v>2548</v>
      </c>
    </row>
    <row r="195" spans="1:4" x14ac:dyDescent="0.2">
      <c r="A195">
        <v>1368</v>
      </c>
      <c r="B195" t="s">
        <v>2549</v>
      </c>
      <c r="C195" s="1">
        <v>0.96</v>
      </c>
      <c r="D195" s="2" t="s">
        <v>2549</v>
      </c>
    </row>
    <row r="196" spans="1:4" x14ac:dyDescent="0.2">
      <c r="A196">
        <v>1379</v>
      </c>
      <c r="B196" t="s">
        <v>2550</v>
      </c>
      <c r="C196" s="1">
        <v>16.97</v>
      </c>
      <c r="D196" s="2" t="s">
        <v>2550</v>
      </c>
    </row>
    <row r="197" spans="1:4" x14ac:dyDescent="0.2">
      <c r="A197">
        <v>1393</v>
      </c>
      <c r="B197" t="s">
        <v>2551</v>
      </c>
      <c r="C197" s="1">
        <v>1.47</v>
      </c>
      <c r="D197" s="2" t="s">
        <v>2551</v>
      </c>
    </row>
    <row r="198" spans="1:4" x14ac:dyDescent="0.2">
      <c r="A198">
        <v>1412</v>
      </c>
      <c r="B198" t="s">
        <v>2514</v>
      </c>
      <c r="C198" s="1">
        <v>1.62</v>
      </c>
      <c r="D198" s="2" t="s">
        <v>2514</v>
      </c>
    </row>
    <row r="199" spans="1:4" x14ac:dyDescent="0.2">
      <c r="A199">
        <v>1413</v>
      </c>
      <c r="B199" t="s">
        <v>2515</v>
      </c>
      <c r="C199" s="1">
        <v>1.62</v>
      </c>
      <c r="D199" s="2" t="s">
        <v>2515</v>
      </c>
    </row>
    <row r="200" spans="1:4" x14ac:dyDescent="0.2">
      <c r="A200">
        <v>1414</v>
      </c>
      <c r="B200" t="s">
        <v>2516</v>
      </c>
      <c r="C200" s="1">
        <v>1.62</v>
      </c>
      <c r="D200" s="2" t="s">
        <v>2516</v>
      </c>
    </row>
    <row r="201" spans="1:4" x14ac:dyDescent="0.2">
      <c r="A201">
        <v>1415</v>
      </c>
      <c r="B201" t="s">
        <v>2517</v>
      </c>
      <c r="C201" s="1">
        <v>3.94</v>
      </c>
      <c r="D201" s="2" t="s">
        <v>2517</v>
      </c>
    </row>
    <row r="202" spans="1:4" x14ac:dyDescent="0.2">
      <c r="A202">
        <v>1422</v>
      </c>
      <c r="B202" t="s">
        <v>2518</v>
      </c>
      <c r="C202" s="1">
        <v>1.62</v>
      </c>
      <c r="D202" s="2" t="s">
        <v>2518</v>
      </c>
    </row>
    <row r="203" spans="1:4" x14ac:dyDescent="0.2">
      <c r="A203">
        <v>1427</v>
      </c>
      <c r="B203" t="s">
        <v>2527</v>
      </c>
      <c r="C203" s="1">
        <v>29.69</v>
      </c>
      <c r="D203" s="2" t="s">
        <v>2527</v>
      </c>
    </row>
    <row r="204" spans="1:4" x14ac:dyDescent="0.2">
      <c r="A204">
        <v>1442</v>
      </c>
      <c r="B204" t="s">
        <v>2528</v>
      </c>
      <c r="C204" s="1">
        <v>5.84</v>
      </c>
      <c r="D204" s="2" t="s">
        <v>2528</v>
      </c>
    </row>
    <row r="205" spans="1:4" x14ac:dyDescent="0.2">
      <c r="A205">
        <v>1446</v>
      </c>
      <c r="B205" t="s">
        <v>2072</v>
      </c>
      <c r="C205" s="1">
        <v>12.88</v>
      </c>
      <c r="D205" s="2" t="s">
        <v>2072</v>
      </c>
    </row>
    <row r="206" spans="1:4" x14ac:dyDescent="0.2">
      <c r="A206">
        <v>1447</v>
      </c>
      <c r="B206" t="s">
        <v>2073</v>
      </c>
      <c r="C206" s="1">
        <v>14.85</v>
      </c>
      <c r="D206" s="2" t="s">
        <v>2073</v>
      </c>
    </row>
    <row r="207" spans="1:4" x14ac:dyDescent="0.2">
      <c r="A207">
        <v>1459</v>
      </c>
      <c r="B207" t="s">
        <v>2074</v>
      </c>
      <c r="C207" s="1">
        <v>7.7</v>
      </c>
      <c r="D207" s="2" t="s">
        <v>2074</v>
      </c>
    </row>
    <row r="208" spans="1:4" x14ac:dyDescent="0.2">
      <c r="A208">
        <v>1465</v>
      </c>
      <c r="B208" t="s">
        <v>2075</v>
      </c>
      <c r="C208" s="1">
        <v>5.22</v>
      </c>
      <c r="D208" s="2" t="s">
        <v>2075</v>
      </c>
    </row>
    <row r="209" spans="1:4" x14ac:dyDescent="0.2">
      <c r="A209">
        <v>1466</v>
      </c>
      <c r="B209" t="s">
        <v>2076</v>
      </c>
      <c r="C209" s="1">
        <v>8.34</v>
      </c>
      <c r="D209" s="2" t="s">
        <v>2076</v>
      </c>
    </row>
    <row r="210" spans="1:4" x14ac:dyDescent="0.2">
      <c r="A210">
        <v>1467</v>
      </c>
      <c r="B210" t="s">
        <v>2077</v>
      </c>
      <c r="C210" s="1">
        <v>8.0500000000000007</v>
      </c>
      <c r="D210" s="2" t="s">
        <v>2077</v>
      </c>
    </row>
    <row r="211" spans="1:4" x14ac:dyDescent="0.2">
      <c r="A211">
        <v>1468</v>
      </c>
      <c r="B211" t="s">
        <v>2078</v>
      </c>
      <c r="C211" s="1">
        <v>8.0500000000000007</v>
      </c>
      <c r="D211" s="2" t="s">
        <v>2078</v>
      </c>
    </row>
    <row r="212" spans="1:4" x14ac:dyDescent="0.2">
      <c r="A212">
        <v>1469</v>
      </c>
      <c r="B212" t="s">
        <v>2079</v>
      </c>
      <c r="C212" s="1">
        <v>5.22</v>
      </c>
      <c r="D212" s="2" t="s">
        <v>2079</v>
      </c>
    </row>
    <row r="213" spans="1:4" x14ac:dyDescent="0.2">
      <c r="A213">
        <v>1470</v>
      </c>
      <c r="B213" t="s">
        <v>2080</v>
      </c>
      <c r="C213" s="1">
        <v>17.2</v>
      </c>
      <c r="D213" s="2" t="s">
        <v>2080</v>
      </c>
    </row>
    <row r="214" spans="1:4" x14ac:dyDescent="0.2">
      <c r="A214">
        <v>1471</v>
      </c>
      <c r="B214" t="s">
        <v>2081</v>
      </c>
      <c r="C214" s="1">
        <v>22</v>
      </c>
      <c r="D214" s="2" t="s">
        <v>2081</v>
      </c>
    </row>
    <row r="215" spans="1:4" x14ac:dyDescent="0.2">
      <c r="A215">
        <v>1472</v>
      </c>
      <c r="B215" t="s">
        <v>2082</v>
      </c>
      <c r="C215" s="1">
        <v>12.79</v>
      </c>
      <c r="D215" s="2" t="s">
        <v>2082</v>
      </c>
    </row>
    <row r="216" spans="1:4" x14ac:dyDescent="0.2">
      <c r="A216">
        <v>1473</v>
      </c>
      <c r="B216" t="s">
        <v>2083</v>
      </c>
      <c r="C216" s="1">
        <v>12.79</v>
      </c>
      <c r="D216" s="2" t="s">
        <v>2083</v>
      </c>
    </row>
    <row r="217" spans="1:4" x14ac:dyDescent="0.2">
      <c r="A217">
        <v>1474</v>
      </c>
      <c r="B217" t="s">
        <v>2084</v>
      </c>
      <c r="C217" s="1">
        <v>3.21</v>
      </c>
      <c r="D217" s="2" t="s">
        <v>2084</v>
      </c>
    </row>
    <row r="218" spans="1:4" x14ac:dyDescent="0.2">
      <c r="A218">
        <v>1483</v>
      </c>
      <c r="B218" t="s">
        <v>2085</v>
      </c>
      <c r="C218" s="1">
        <v>17.53</v>
      </c>
      <c r="D218" s="2" t="s">
        <v>2085</v>
      </c>
    </row>
    <row r="219" spans="1:4" x14ac:dyDescent="0.2">
      <c r="A219">
        <v>1488</v>
      </c>
      <c r="B219" t="s">
        <v>2086</v>
      </c>
      <c r="C219" s="1">
        <v>143.53</v>
      </c>
      <c r="D219" s="2" t="s">
        <v>2086</v>
      </c>
    </row>
    <row r="220" spans="1:4" x14ac:dyDescent="0.2">
      <c r="A220">
        <v>1489</v>
      </c>
      <c r="B220" t="s">
        <v>2087</v>
      </c>
      <c r="C220" s="1">
        <v>230.06</v>
      </c>
      <c r="D220" s="2" t="s">
        <v>2087</v>
      </c>
    </row>
    <row r="221" spans="1:4" x14ac:dyDescent="0.2">
      <c r="A221">
        <v>1500</v>
      </c>
      <c r="B221" t="s">
        <v>2134</v>
      </c>
      <c r="C221" s="1">
        <v>10.16</v>
      </c>
      <c r="D221" s="2" t="s">
        <v>2134</v>
      </c>
    </row>
    <row r="222" spans="1:4" x14ac:dyDescent="0.2">
      <c r="A222">
        <v>1508</v>
      </c>
      <c r="B222" t="s">
        <v>785</v>
      </c>
      <c r="C222" s="1">
        <v>0.63</v>
      </c>
      <c r="D222" s="2" t="s">
        <v>785</v>
      </c>
    </row>
    <row r="223" spans="1:4" x14ac:dyDescent="0.2">
      <c r="A223">
        <v>1509</v>
      </c>
      <c r="B223" t="s">
        <v>786</v>
      </c>
      <c r="C223" s="1">
        <v>0.63</v>
      </c>
      <c r="D223" s="2" t="s">
        <v>786</v>
      </c>
    </row>
    <row r="224" spans="1:4" x14ac:dyDescent="0.2">
      <c r="A224">
        <v>1522</v>
      </c>
      <c r="B224" t="s">
        <v>2146</v>
      </c>
      <c r="C224" s="1">
        <v>8.31</v>
      </c>
      <c r="D224" s="2" t="s">
        <v>2146</v>
      </c>
    </row>
    <row r="225" spans="1:4" x14ac:dyDescent="0.2">
      <c r="A225">
        <v>1523</v>
      </c>
      <c r="B225" t="s">
        <v>2147</v>
      </c>
      <c r="C225" s="1">
        <v>9.27</v>
      </c>
      <c r="D225" s="2" t="s">
        <v>2147</v>
      </c>
    </row>
    <row r="226" spans="1:4" x14ac:dyDescent="0.2">
      <c r="A226">
        <v>1525</v>
      </c>
      <c r="B226" t="s">
        <v>2148</v>
      </c>
      <c r="C226" s="1">
        <v>2.0499999999999998</v>
      </c>
      <c r="D226" s="2" t="s">
        <v>2148</v>
      </c>
    </row>
    <row r="227" spans="1:4" x14ac:dyDescent="0.2">
      <c r="A227">
        <v>1533</v>
      </c>
      <c r="B227" t="s">
        <v>2149</v>
      </c>
      <c r="C227" s="1">
        <v>30.5</v>
      </c>
      <c r="D227" s="2" t="s">
        <v>2149</v>
      </c>
    </row>
    <row r="228" spans="1:4" x14ac:dyDescent="0.2">
      <c r="A228">
        <v>1534</v>
      </c>
      <c r="B228" t="s">
        <v>2150</v>
      </c>
      <c r="C228" s="1">
        <v>28.56</v>
      </c>
      <c r="D228" s="2" t="s">
        <v>2150</v>
      </c>
    </row>
    <row r="229" spans="1:4" x14ac:dyDescent="0.2">
      <c r="A229">
        <v>1535</v>
      </c>
      <c r="B229" t="s">
        <v>2151</v>
      </c>
      <c r="C229" s="1">
        <v>29.36</v>
      </c>
      <c r="D229" s="2" t="s">
        <v>2151</v>
      </c>
    </row>
    <row r="230" spans="1:4" x14ac:dyDescent="0.2">
      <c r="A230">
        <v>1538</v>
      </c>
      <c r="B230" t="s">
        <v>2633</v>
      </c>
      <c r="C230" s="1">
        <v>20.37</v>
      </c>
      <c r="D230" s="2" t="s">
        <v>2633</v>
      </c>
    </row>
    <row r="231" spans="1:4" x14ac:dyDescent="0.2">
      <c r="A231">
        <v>1543</v>
      </c>
      <c r="B231" t="s">
        <v>2634</v>
      </c>
      <c r="C231" s="1">
        <v>8.0500000000000007</v>
      </c>
      <c r="D231" s="2" t="s">
        <v>2634</v>
      </c>
    </row>
    <row r="232" spans="1:4" x14ac:dyDescent="0.2">
      <c r="A232">
        <v>1547</v>
      </c>
      <c r="B232" t="s">
        <v>2635</v>
      </c>
      <c r="C232" s="1">
        <v>3.21</v>
      </c>
      <c r="D232" s="2" t="s">
        <v>2635</v>
      </c>
    </row>
    <row r="233" spans="1:4" x14ac:dyDescent="0.2">
      <c r="A233">
        <v>1549</v>
      </c>
      <c r="B233" t="s">
        <v>2636</v>
      </c>
      <c r="C233" s="1">
        <v>1.55</v>
      </c>
      <c r="D233" s="2" t="s">
        <v>2636</v>
      </c>
    </row>
    <row r="234" spans="1:4" x14ac:dyDescent="0.2">
      <c r="A234">
        <v>1550</v>
      </c>
      <c r="B234" t="s">
        <v>2637</v>
      </c>
      <c r="C234" s="1">
        <v>13.88</v>
      </c>
      <c r="D234" s="2" t="s">
        <v>2637</v>
      </c>
    </row>
    <row r="235" spans="1:4" x14ac:dyDescent="0.2">
      <c r="A235">
        <v>1560</v>
      </c>
      <c r="B235" t="s">
        <v>2638</v>
      </c>
      <c r="C235" s="1">
        <v>19.93</v>
      </c>
      <c r="D235" s="2" t="s">
        <v>2638</v>
      </c>
    </row>
    <row r="236" spans="1:4" x14ac:dyDescent="0.2">
      <c r="A236">
        <v>1574</v>
      </c>
      <c r="B236" t="s">
        <v>102</v>
      </c>
      <c r="C236" s="1">
        <v>3.21</v>
      </c>
      <c r="D236" s="2" t="s">
        <v>102</v>
      </c>
    </row>
    <row r="237" spans="1:4" x14ac:dyDescent="0.2">
      <c r="A237">
        <v>1575</v>
      </c>
      <c r="B237" t="s">
        <v>103</v>
      </c>
      <c r="C237" s="1">
        <v>3.21</v>
      </c>
      <c r="D237" s="2" t="s">
        <v>103</v>
      </c>
    </row>
    <row r="238" spans="1:4" x14ac:dyDescent="0.2">
      <c r="A238">
        <v>1576</v>
      </c>
      <c r="B238" t="s">
        <v>1985</v>
      </c>
      <c r="C238" s="1">
        <v>2.5099999999999998</v>
      </c>
      <c r="D238" s="2" t="s">
        <v>1985</v>
      </c>
    </row>
    <row r="239" spans="1:4" x14ac:dyDescent="0.2">
      <c r="A239">
        <v>1577</v>
      </c>
      <c r="B239" t="s">
        <v>1986</v>
      </c>
      <c r="C239" s="1">
        <v>2.5099999999999998</v>
      </c>
      <c r="D239" s="2" t="s">
        <v>1986</v>
      </c>
    </row>
    <row r="240" spans="1:4" x14ac:dyDescent="0.2">
      <c r="A240">
        <v>1579</v>
      </c>
      <c r="B240" t="s">
        <v>1987</v>
      </c>
      <c r="C240" s="1">
        <v>2.61</v>
      </c>
      <c r="D240" s="2" t="s">
        <v>1987</v>
      </c>
    </row>
    <row r="241" spans="1:4" x14ac:dyDescent="0.2">
      <c r="A241">
        <v>1580</v>
      </c>
      <c r="B241" t="s">
        <v>1988</v>
      </c>
      <c r="C241" s="1">
        <v>2.61</v>
      </c>
      <c r="D241" s="2" t="s">
        <v>1988</v>
      </c>
    </row>
    <row r="242" spans="1:4" x14ac:dyDescent="0.2">
      <c r="A242">
        <v>1581</v>
      </c>
      <c r="B242" t="s">
        <v>1989</v>
      </c>
      <c r="C242" s="1">
        <v>8.2799999999999994</v>
      </c>
      <c r="D242" s="2" t="s">
        <v>1989</v>
      </c>
    </row>
    <row r="243" spans="1:4" x14ac:dyDescent="0.2">
      <c r="A243">
        <v>1582</v>
      </c>
      <c r="B243" t="s">
        <v>1990</v>
      </c>
      <c r="C243" s="1">
        <v>8.2799999999999994</v>
      </c>
      <c r="D243" s="2" t="s">
        <v>1990</v>
      </c>
    </row>
    <row r="244" spans="1:4" x14ac:dyDescent="0.2">
      <c r="A244">
        <v>1583</v>
      </c>
      <c r="B244" t="s">
        <v>1991</v>
      </c>
      <c r="C244" s="1">
        <v>22.38</v>
      </c>
      <c r="D244" s="2" t="s">
        <v>1991</v>
      </c>
    </row>
    <row r="245" spans="1:4" x14ac:dyDescent="0.2">
      <c r="A245">
        <v>1588</v>
      </c>
      <c r="B245" t="s">
        <v>2283</v>
      </c>
      <c r="C245" s="1">
        <v>22.43</v>
      </c>
      <c r="D245" s="2" t="s">
        <v>2130</v>
      </c>
    </row>
    <row r="246" spans="1:4" x14ac:dyDescent="0.2">
      <c r="A246">
        <v>1590</v>
      </c>
      <c r="B246" t="s">
        <v>955</v>
      </c>
      <c r="C246" s="1">
        <v>4.53</v>
      </c>
      <c r="D246" s="2" t="s">
        <v>2130</v>
      </c>
    </row>
    <row r="247" spans="1:4" x14ac:dyDescent="0.2">
      <c r="A247">
        <v>1597</v>
      </c>
      <c r="B247" t="s">
        <v>2400</v>
      </c>
      <c r="C247" s="1">
        <v>39.270000000000003</v>
      </c>
      <c r="D247" s="2" t="s">
        <v>2130</v>
      </c>
    </row>
    <row r="248" spans="1:4" x14ac:dyDescent="0.2">
      <c r="A248">
        <v>1598</v>
      </c>
      <c r="B248" t="s">
        <v>2274</v>
      </c>
      <c r="C248" s="1">
        <v>51.64</v>
      </c>
      <c r="D248" s="2" t="s">
        <v>2130</v>
      </c>
    </row>
    <row r="249" spans="1:4" x14ac:dyDescent="0.2">
      <c r="A249">
        <v>1599</v>
      </c>
      <c r="B249" t="s">
        <v>2365</v>
      </c>
      <c r="C249" s="1">
        <v>32.22</v>
      </c>
      <c r="D249" s="2" t="s">
        <v>2130</v>
      </c>
    </row>
    <row r="250" spans="1:4" x14ac:dyDescent="0.2">
      <c r="A250">
        <v>1600</v>
      </c>
      <c r="B250" t="s">
        <v>179</v>
      </c>
      <c r="C250" s="1">
        <v>9.1199999999999992</v>
      </c>
      <c r="D250" s="2" t="s">
        <v>2130</v>
      </c>
    </row>
    <row r="251" spans="1:4" x14ac:dyDescent="0.2">
      <c r="A251">
        <v>1601</v>
      </c>
      <c r="B251" t="s">
        <v>1437</v>
      </c>
      <c r="C251" s="1">
        <v>200.2</v>
      </c>
      <c r="D251" s="2" t="s">
        <v>2130</v>
      </c>
    </row>
    <row r="252" spans="1:4" x14ac:dyDescent="0.2">
      <c r="A252">
        <v>1602</v>
      </c>
      <c r="B252" t="s">
        <v>243</v>
      </c>
      <c r="C252" s="1">
        <v>8.0500000000000007</v>
      </c>
      <c r="D252" s="2" t="s">
        <v>2130</v>
      </c>
    </row>
    <row r="253" spans="1:4" x14ac:dyDescent="0.2">
      <c r="A253">
        <v>1603</v>
      </c>
      <c r="B253" t="s">
        <v>831</v>
      </c>
      <c r="C253" s="1">
        <v>3.21</v>
      </c>
      <c r="D253" s="2" t="s">
        <v>2130</v>
      </c>
    </row>
    <row r="254" spans="1:4" x14ac:dyDescent="0.2">
      <c r="A254">
        <v>1611</v>
      </c>
      <c r="B254" t="s">
        <v>1778</v>
      </c>
      <c r="C254" s="1">
        <v>29.6</v>
      </c>
      <c r="D254" t="s">
        <v>1778</v>
      </c>
    </row>
    <row r="255" spans="1:4" x14ac:dyDescent="0.2">
      <c r="A255">
        <v>1612</v>
      </c>
      <c r="B255" t="s">
        <v>1779</v>
      </c>
      <c r="C255" s="1">
        <v>16.02</v>
      </c>
      <c r="D255" t="s">
        <v>1779</v>
      </c>
    </row>
    <row r="256" spans="1:4" x14ac:dyDescent="0.2">
      <c r="A256">
        <v>1613</v>
      </c>
      <c r="B256" t="s">
        <v>1780</v>
      </c>
      <c r="C256" s="1">
        <v>10.16</v>
      </c>
      <c r="D256" t="s">
        <v>1780</v>
      </c>
    </row>
    <row r="257" spans="1:4" x14ac:dyDescent="0.2">
      <c r="A257">
        <v>1627</v>
      </c>
      <c r="B257" t="s">
        <v>1781</v>
      </c>
      <c r="C257" s="1">
        <v>1.52</v>
      </c>
      <c r="D257" t="s">
        <v>1781</v>
      </c>
    </row>
    <row r="258" spans="1:4" x14ac:dyDescent="0.2">
      <c r="A258">
        <v>1629</v>
      </c>
      <c r="B258" t="s">
        <v>1782</v>
      </c>
      <c r="C258" s="1">
        <v>38.74</v>
      </c>
      <c r="D258" t="s">
        <v>1782</v>
      </c>
    </row>
    <row r="259" spans="1:4" x14ac:dyDescent="0.2">
      <c r="A259">
        <v>1630</v>
      </c>
      <c r="B259" t="s">
        <v>1783</v>
      </c>
      <c r="C259" s="1">
        <v>40.36</v>
      </c>
      <c r="D259" t="s">
        <v>1783</v>
      </c>
    </row>
    <row r="260" spans="1:4" x14ac:dyDescent="0.2">
      <c r="A260">
        <v>1631</v>
      </c>
      <c r="B260" t="s">
        <v>1784</v>
      </c>
      <c r="C260" s="1">
        <v>118.84</v>
      </c>
      <c r="D260" t="s">
        <v>1784</v>
      </c>
    </row>
    <row r="261" spans="1:4" x14ac:dyDescent="0.2">
      <c r="A261">
        <v>1635</v>
      </c>
      <c r="B261" t="s">
        <v>1785</v>
      </c>
      <c r="C261" s="1">
        <v>9.2899999999999991</v>
      </c>
      <c r="D261" t="s">
        <v>1785</v>
      </c>
    </row>
    <row r="262" spans="1:4" x14ac:dyDescent="0.2">
      <c r="A262">
        <v>1636</v>
      </c>
      <c r="B262" t="s">
        <v>1786</v>
      </c>
      <c r="C262" s="1">
        <v>9.2899999999999991</v>
      </c>
      <c r="D262" t="s">
        <v>1786</v>
      </c>
    </row>
    <row r="263" spans="1:4" x14ac:dyDescent="0.2">
      <c r="A263">
        <v>1640</v>
      </c>
      <c r="B263" t="s">
        <v>1787</v>
      </c>
      <c r="C263" s="1">
        <v>10.94</v>
      </c>
      <c r="D263" t="s">
        <v>1787</v>
      </c>
    </row>
    <row r="264" spans="1:4" x14ac:dyDescent="0.2">
      <c r="A264">
        <v>1641</v>
      </c>
      <c r="B264" t="s">
        <v>1788</v>
      </c>
      <c r="C264" s="1">
        <v>10.94</v>
      </c>
      <c r="D264" t="s">
        <v>1788</v>
      </c>
    </row>
    <row r="265" spans="1:4" x14ac:dyDescent="0.2">
      <c r="A265">
        <v>1642</v>
      </c>
      <c r="B265" t="s">
        <v>1789</v>
      </c>
      <c r="C265" s="1">
        <v>69.77</v>
      </c>
      <c r="D265" t="s">
        <v>1789</v>
      </c>
    </row>
    <row r="266" spans="1:4" x14ac:dyDescent="0.2">
      <c r="A266">
        <v>1646</v>
      </c>
      <c r="B266" t="s">
        <v>1790</v>
      </c>
      <c r="C266" s="1">
        <v>2.21</v>
      </c>
      <c r="D266" t="s">
        <v>1790</v>
      </c>
    </row>
    <row r="267" spans="1:4" x14ac:dyDescent="0.2">
      <c r="A267">
        <v>1650</v>
      </c>
      <c r="B267" t="s">
        <v>1791</v>
      </c>
      <c r="C267" s="1">
        <v>2.79</v>
      </c>
      <c r="D267" t="s">
        <v>1791</v>
      </c>
    </row>
    <row r="268" spans="1:4" x14ac:dyDescent="0.2">
      <c r="A268">
        <v>3000</v>
      </c>
      <c r="B268" t="s">
        <v>2519</v>
      </c>
      <c r="C268" s="1">
        <v>204.35</v>
      </c>
      <c r="D268" s="2" t="s">
        <v>2519</v>
      </c>
    </row>
    <row r="269" spans="1:4" x14ac:dyDescent="0.2">
      <c r="A269">
        <v>3003</v>
      </c>
      <c r="B269" t="s">
        <v>2520</v>
      </c>
      <c r="C269" s="1">
        <v>309.5</v>
      </c>
      <c r="D269" s="2" t="s">
        <v>2520</v>
      </c>
    </row>
    <row r="270" spans="1:4" x14ac:dyDescent="0.2">
      <c r="A270">
        <v>3004</v>
      </c>
      <c r="B270" t="s">
        <v>395</v>
      </c>
      <c r="C270" s="1">
        <v>28.55</v>
      </c>
      <c r="D270" s="2" t="s">
        <v>395</v>
      </c>
    </row>
    <row r="271" spans="1:4" x14ac:dyDescent="0.2">
      <c r="A271">
        <v>3005</v>
      </c>
      <c r="B271" t="s">
        <v>1224</v>
      </c>
      <c r="C271" s="1">
        <v>28.55</v>
      </c>
      <c r="D271" s="2" t="s">
        <v>396</v>
      </c>
    </row>
    <row r="272" spans="1:4" x14ac:dyDescent="0.2">
      <c r="A272">
        <v>3007</v>
      </c>
      <c r="B272" t="s">
        <v>397</v>
      </c>
      <c r="C272" s="1">
        <v>95.17</v>
      </c>
      <c r="D272" s="2" t="s">
        <v>397</v>
      </c>
    </row>
    <row r="273" spans="1:4" x14ac:dyDescent="0.2">
      <c r="A273">
        <v>3008</v>
      </c>
      <c r="B273" t="s">
        <v>398</v>
      </c>
      <c r="C273" s="1">
        <v>102.61</v>
      </c>
      <c r="D273" s="2" t="s">
        <v>398</v>
      </c>
    </row>
    <row r="274" spans="1:4" x14ac:dyDescent="0.2">
      <c r="A274">
        <v>3009</v>
      </c>
      <c r="B274" t="s">
        <v>836</v>
      </c>
      <c r="C274" s="1">
        <v>49.38</v>
      </c>
      <c r="D274" s="2" t="s">
        <v>2130</v>
      </c>
    </row>
    <row r="275" spans="1:4" x14ac:dyDescent="0.2">
      <c r="A275">
        <v>3010</v>
      </c>
      <c r="B275" t="s">
        <v>2277</v>
      </c>
      <c r="C275" s="1">
        <v>66.91</v>
      </c>
      <c r="D275" s="2" t="s">
        <v>2130</v>
      </c>
    </row>
    <row r="276" spans="1:4" x14ac:dyDescent="0.2">
      <c r="A276">
        <v>3011</v>
      </c>
      <c r="B276" t="s">
        <v>2282</v>
      </c>
      <c r="C276" s="1">
        <v>100.28</v>
      </c>
      <c r="D276" s="2" t="s">
        <v>2130</v>
      </c>
    </row>
    <row r="277" spans="1:4" x14ac:dyDescent="0.2">
      <c r="A277">
        <v>3012</v>
      </c>
      <c r="B277" t="s">
        <v>2122</v>
      </c>
      <c r="C277" s="1">
        <v>159.88</v>
      </c>
      <c r="D277" s="2" t="s">
        <v>2130</v>
      </c>
    </row>
    <row r="278" spans="1:4" x14ac:dyDescent="0.2">
      <c r="A278">
        <v>3013</v>
      </c>
      <c r="B278" t="s">
        <v>1792</v>
      </c>
      <c r="C278" s="1">
        <v>102.61</v>
      </c>
      <c r="D278" t="s">
        <v>1792</v>
      </c>
    </row>
    <row r="279" spans="1:4" x14ac:dyDescent="0.2">
      <c r="A279">
        <v>3014</v>
      </c>
      <c r="B279" t="s">
        <v>1793</v>
      </c>
      <c r="C279" s="1">
        <v>159.88</v>
      </c>
      <c r="D279" t="s">
        <v>1793</v>
      </c>
    </row>
    <row r="280" spans="1:4" x14ac:dyDescent="0.2">
      <c r="A280">
        <v>4001</v>
      </c>
      <c r="B280" t="s">
        <v>399</v>
      </c>
      <c r="C280" s="1">
        <v>6.33</v>
      </c>
      <c r="D280" s="2" t="s">
        <v>399</v>
      </c>
    </row>
    <row r="281" spans="1:4" x14ac:dyDescent="0.2">
      <c r="A281">
        <v>4002</v>
      </c>
      <c r="B281" t="s">
        <v>400</v>
      </c>
      <c r="C281" s="1">
        <v>6.87</v>
      </c>
      <c r="D281" s="2" t="s">
        <v>400</v>
      </c>
    </row>
    <row r="282" spans="1:4" x14ac:dyDescent="0.2">
      <c r="A282">
        <v>4003</v>
      </c>
      <c r="B282" t="s">
        <v>401</v>
      </c>
      <c r="C282" s="1">
        <v>7.73</v>
      </c>
      <c r="D282" s="2" t="s">
        <v>401</v>
      </c>
    </row>
    <row r="283" spans="1:4" x14ac:dyDescent="0.2">
      <c r="A283">
        <v>4004</v>
      </c>
      <c r="B283" t="s">
        <v>402</v>
      </c>
      <c r="C283" s="1">
        <v>10</v>
      </c>
      <c r="D283" s="2" t="s">
        <v>402</v>
      </c>
    </row>
    <row r="284" spans="1:4" x14ac:dyDescent="0.2">
      <c r="A284">
        <v>4005</v>
      </c>
      <c r="B284" t="s">
        <v>403</v>
      </c>
      <c r="C284" s="1">
        <v>11.54</v>
      </c>
      <c r="D284" s="2" t="s">
        <v>403</v>
      </c>
    </row>
    <row r="285" spans="1:4" x14ac:dyDescent="0.2">
      <c r="A285">
        <v>4006</v>
      </c>
      <c r="B285" t="s">
        <v>404</v>
      </c>
      <c r="C285" s="1">
        <v>13.54</v>
      </c>
      <c r="D285" s="2" t="s">
        <v>404</v>
      </c>
    </row>
    <row r="286" spans="1:4" x14ac:dyDescent="0.2">
      <c r="A286">
        <v>4007</v>
      </c>
      <c r="B286" t="s">
        <v>405</v>
      </c>
      <c r="C286" s="1">
        <v>15.59</v>
      </c>
      <c r="D286" s="2" t="s">
        <v>405</v>
      </c>
    </row>
    <row r="287" spans="1:4" x14ac:dyDescent="0.2">
      <c r="A287">
        <v>4008</v>
      </c>
      <c r="B287" t="s">
        <v>406</v>
      </c>
      <c r="C287" s="1">
        <v>20.85</v>
      </c>
      <c r="D287" s="2" t="s">
        <v>406</v>
      </c>
    </row>
    <row r="288" spans="1:4" x14ac:dyDescent="0.2">
      <c r="A288">
        <v>4009</v>
      </c>
      <c r="B288" t="s">
        <v>407</v>
      </c>
      <c r="C288" s="1">
        <v>29.53</v>
      </c>
      <c r="D288" s="2" t="s">
        <v>407</v>
      </c>
    </row>
    <row r="289" spans="1:4" x14ac:dyDescent="0.2">
      <c r="A289">
        <v>4010</v>
      </c>
      <c r="B289" t="s">
        <v>408</v>
      </c>
      <c r="C289" s="1">
        <v>20.079999999999998</v>
      </c>
      <c r="D289" s="2" t="s">
        <v>226</v>
      </c>
    </row>
    <row r="290" spans="1:4" x14ac:dyDescent="0.2">
      <c r="A290">
        <v>4011</v>
      </c>
      <c r="B290" t="s">
        <v>409</v>
      </c>
      <c r="C290" s="1">
        <v>21.15</v>
      </c>
      <c r="D290" s="2" t="s">
        <v>227</v>
      </c>
    </row>
    <row r="291" spans="1:4" x14ac:dyDescent="0.2">
      <c r="A291">
        <v>4012</v>
      </c>
      <c r="B291" t="s">
        <v>410</v>
      </c>
      <c r="C291" s="1">
        <v>23.3</v>
      </c>
      <c r="D291" s="2" t="s">
        <v>228</v>
      </c>
    </row>
    <row r="292" spans="1:4" x14ac:dyDescent="0.2">
      <c r="A292">
        <v>4013</v>
      </c>
      <c r="B292" t="s">
        <v>411</v>
      </c>
      <c r="C292" s="1">
        <v>25.43</v>
      </c>
      <c r="D292" s="2" t="s">
        <v>229</v>
      </c>
    </row>
    <row r="293" spans="1:4" x14ac:dyDescent="0.2">
      <c r="A293">
        <v>4014</v>
      </c>
      <c r="B293" t="s">
        <v>2535</v>
      </c>
      <c r="C293" s="1">
        <v>29.71</v>
      </c>
      <c r="D293" s="2" t="s">
        <v>231</v>
      </c>
    </row>
    <row r="294" spans="1:4" x14ac:dyDescent="0.2">
      <c r="A294">
        <v>4015</v>
      </c>
      <c r="B294" t="s">
        <v>2536</v>
      </c>
      <c r="C294" s="1">
        <v>35.06</v>
      </c>
      <c r="D294" s="2" t="s">
        <v>232</v>
      </c>
    </row>
    <row r="295" spans="1:4" x14ac:dyDescent="0.2">
      <c r="A295">
        <v>4016</v>
      </c>
      <c r="B295" t="s">
        <v>2537</v>
      </c>
      <c r="C295" s="1">
        <v>40.39</v>
      </c>
      <c r="D295" s="2" t="s">
        <v>2192</v>
      </c>
    </row>
    <row r="296" spans="1:4" x14ac:dyDescent="0.2">
      <c r="A296">
        <v>4017</v>
      </c>
      <c r="B296" t="s">
        <v>2538</v>
      </c>
      <c r="C296" s="1">
        <v>51.09</v>
      </c>
      <c r="D296" s="2" t="s">
        <v>2193</v>
      </c>
    </row>
    <row r="297" spans="1:4" x14ac:dyDescent="0.2">
      <c r="A297">
        <v>4018</v>
      </c>
      <c r="B297" t="s">
        <v>2539</v>
      </c>
      <c r="C297" s="1">
        <v>61.79</v>
      </c>
      <c r="D297" s="2" t="s">
        <v>2194</v>
      </c>
    </row>
    <row r="298" spans="1:4" x14ac:dyDescent="0.2">
      <c r="A298">
        <v>4019</v>
      </c>
      <c r="B298" t="s">
        <v>809</v>
      </c>
      <c r="C298" s="1">
        <v>29.87</v>
      </c>
      <c r="D298" s="2" t="s">
        <v>1272</v>
      </c>
    </row>
    <row r="299" spans="1:4" x14ac:dyDescent="0.2">
      <c r="A299">
        <v>4020</v>
      </c>
      <c r="B299" t="s">
        <v>810</v>
      </c>
      <c r="C299" s="1">
        <v>31.2</v>
      </c>
      <c r="D299" s="2" t="s">
        <v>1275</v>
      </c>
    </row>
    <row r="300" spans="1:4" x14ac:dyDescent="0.2">
      <c r="A300">
        <v>4021</v>
      </c>
      <c r="B300" t="s">
        <v>811</v>
      </c>
      <c r="C300" s="1">
        <v>33.869999999999997</v>
      </c>
      <c r="D300" s="2" t="s">
        <v>1277</v>
      </c>
    </row>
    <row r="301" spans="1:4" x14ac:dyDescent="0.2">
      <c r="A301">
        <v>4022</v>
      </c>
      <c r="B301" t="s">
        <v>812</v>
      </c>
      <c r="C301" s="1">
        <v>36.549999999999997</v>
      </c>
      <c r="D301" s="2" t="s">
        <v>1278</v>
      </c>
    </row>
    <row r="302" spans="1:4" x14ac:dyDescent="0.2">
      <c r="A302">
        <v>4023</v>
      </c>
      <c r="B302" t="s">
        <v>813</v>
      </c>
      <c r="C302" s="1">
        <v>41.9</v>
      </c>
      <c r="D302" s="2" t="s">
        <v>1279</v>
      </c>
    </row>
    <row r="303" spans="1:4" x14ac:dyDescent="0.2">
      <c r="A303">
        <v>4024</v>
      </c>
      <c r="B303" t="s">
        <v>814</v>
      </c>
      <c r="C303" s="1">
        <v>48.58</v>
      </c>
      <c r="D303" s="2" t="s">
        <v>1280</v>
      </c>
    </row>
    <row r="304" spans="1:4" x14ac:dyDescent="0.2">
      <c r="A304">
        <v>4025</v>
      </c>
      <c r="B304" t="s">
        <v>815</v>
      </c>
      <c r="C304" s="1">
        <v>55.26</v>
      </c>
      <c r="D304" s="2" t="s">
        <v>1273</v>
      </c>
    </row>
    <row r="305" spans="1:4" x14ac:dyDescent="0.2">
      <c r="A305">
        <v>4026</v>
      </c>
      <c r="B305" t="s">
        <v>816</v>
      </c>
      <c r="C305" s="1">
        <v>68.63</v>
      </c>
      <c r="D305" s="2" t="s">
        <v>1274</v>
      </c>
    </row>
    <row r="306" spans="1:4" x14ac:dyDescent="0.2">
      <c r="A306">
        <v>4027</v>
      </c>
      <c r="B306" t="s">
        <v>817</v>
      </c>
      <c r="C306" s="1">
        <v>81.99</v>
      </c>
      <c r="D306" s="2" t="s">
        <v>1276</v>
      </c>
    </row>
    <row r="307" spans="1:4" x14ac:dyDescent="0.2">
      <c r="A307">
        <v>4028</v>
      </c>
      <c r="B307" t="s">
        <v>818</v>
      </c>
      <c r="C307" s="1">
        <v>39.950000000000003</v>
      </c>
      <c r="D307" s="2" t="s">
        <v>2011</v>
      </c>
    </row>
    <row r="308" spans="1:4" x14ac:dyDescent="0.2">
      <c r="A308">
        <v>4029</v>
      </c>
      <c r="B308" t="s">
        <v>819</v>
      </c>
      <c r="C308" s="1">
        <v>41.88</v>
      </c>
      <c r="D308" s="2" t="s">
        <v>2012</v>
      </c>
    </row>
    <row r="309" spans="1:4" x14ac:dyDescent="0.2">
      <c r="A309">
        <v>4030</v>
      </c>
      <c r="B309" t="s">
        <v>820</v>
      </c>
      <c r="C309" s="1">
        <v>45.74</v>
      </c>
      <c r="D309" s="2" t="s">
        <v>2013</v>
      </c>
    </row>
    <row r="310" spans="1:4" x14ac:dyDescent="0.2">
      <c r="A310">
        <v>4031</v>
      </c>
      <c r="B310" t="s">
        <v>821</v>
      </c>
      <c r="C310" s="1">
        <v>49.59</v>
      </c>
      <c r="D310" s="2" t="s">
        <v>2014</v>
      </c>
    </row>
    <row r="311" spans="1:4" x14ac:dyDescent="0.2">
      <c r="A311">
        <v>4032</v>
      </c>
      <c r="B311" t="s">
        <v>822</v>
      </c>
      <c r="C311" s="1">
        <v>57.28</v>
      </c>
      <c r="D311" s="2" t="s">
        <v>381</v>
      </c>
    </row>
    <row r="312" spans="1:4" x14ac:dyDescent="0.2">
      <c r="A312">
        <v>4033</v>
      </c>
      <c r="B312" t="s">
        <v>823</v>
      </c>
      <c r="C312" s="1">
        <v>66.91</v>
      </c>
      <c r="D312" s="2" t="s">
        <v>382</v>
      </c>
    </row>
    <row r="313" spans="1:4" x14ac:dyDescent="0.2">
      <c r="A313">
        <v>4034</v>
      </c>
      <c r="B313" t="s">
        <v>824</v>
      </c>
      <c r="C313" s="1">
        <v>76.53</v>
      </c>
      <c r="D313" s="2" t="s">
        <v>383</v>
      </c>
    </row>
    <row r="314" spans="1:4" x14ac:dyDescent="0.2">
      <c r="A314">
        <v>4035</v>
      </c>
      <c r="B314" t="s">
        <v>825</v>
      </c>
      <c r="C314" s="1">
        <v>95.77</v>
      </c>
      <c r="D314" s="2" t="s">
        <v>384</v>
      </c>
    </row>
    <row r="315" spans="1:4" x14ac:dyDescent="0.2">
      <c r="A315">
        <v>4036</v>
      </c>
      <c r="B315" t="s">
        <v>1299</v>
      </c>
      <c r="C315" s="1">
        <v>115.01</v>
      </c>
      <c r="D315" s="2" t="s">
        <v>385</v>
      </c>
    </row>
    <row r="316" spans="1:4" x14ac:dyDescent="0.2">
      <c r="A316">
        <v>4037</v>
      </c>
      <c r="B316" t="s">
        <v>1300</v>
      </c>
      <c r="C316" s="1">
        <v>49.47</v>
      </c>
      <c r="D316" s="2" t="s">
        <v>386</v>
      </c>
    </row>
    <row r="317" spans="1:4" x14ac:dyDescent="0.2">
      <c r="A317">
        <v>4038</v>
      </c>
      <c r="B317" t="s">
        <v>1301</v>
      </c>
      <c r="C317" s="1">
        <v>51.4</v>
      </c>
      <c r="D317" s="2" t="s">
        <v>387</v>
      </c>
    </row>
    <row r="318" spans="1:4" x14ac:dyDescent="0.2">
      <c r="A318">
        <v>4039</v>
      </c>
      <c r="B318" t="s">
        <v>1302</v>
      </c>
      <c r="C318" s="1">
        <v>55.24</v>
      </c>
      <c r="D318" s="2" t="s">
        <v>389</v>
      </c>
    </row>
    <row r="319" spans="1:4" x14ac:dyDescent="0.2">
      <c r="A319">
        <v>4040</v>
      </c>
      <c r="B319" t="s">
        <v>1303</v>
      </c>
      <c r="C319" s="1">
        <v>59.09</v>
      </c>
      <c r="D319" s="2" t="s">
        <v>391</v>
      </c>
    </row>
    <row r="320" spans="1:4" x14ac:dyDescent="0.2">
      <c r="A320">
        <v>4041</v>
      </c>
      <c r="B320" t="s">
        <v>1304</v>
      </c>
      <c r="C320" s="1">
        <v>66.8</v>
      </c>
      <c r="D320" s="2" t="s">
        <v>394</v>
      </c>
    </row>
    <row r="321" spans="1:4" x14ac:dyDescent="0.2">
      <c r="A321">
        <v>4042</v>
      </c>
      <c r="B321" t="s">
        <v>1305</v>
      </c>
      <c r="C321" s="1">
        <v>76.41</v>
      </c>
      <c r="D321" s="2" t="s">
        <v>2032</v>
      </c>
    </row>
    <row r="322" spans="1:4" x14ac:dyDescent="0.2">
      <c r="A322">
        <v>4043</v>
      </c>
      <c r="B322" t="s">
        <v>1306</v>
      </c>
      <c r="C322" s="1">
        <v>86.04</v>
      </c>
      <c r="D322" s="2" t="s">
        <v>2033</v>
      </c>
    </row>
    <row r="323" spans="1:4" x14ac:dyDescent="0.2">
      <c r="A323">
        <v>4044</v>
      </c>
      <c r="B323" t="s">
        <v>1307</v>
      </c>
      <c r="C323" s="1">
        <v>105.28</v>
      </c>
      <c r="D323" s="2" t="s">
        <v>2035</v>
      </c>
    </row>
    <row r="324" spans="1:4" x14ac:dyDescent="0.2">
      <c r="A324">
        <v>4045</v>
      </c>
      <c r="B324" t="s">
        <v>1308</v>
      </c>
      <c r="C324" s="1">
        <v>124.52</v>
      </c>
      <c r="D324" s="2" t="s">
        <v>2022</v>
      </c>
    </row>
    <row r="325" spans="1:4" x14ac:dyDescent="0.2">
      <c r="A325">
        <v>4046</v>
      </c>
      <c r="B325" t="s">
        <v>1309</v>
      </c>
      <c r="C325" s="1">
        <v>7.29</v>
      </c>
      <c r="D325" s="2" t="s">
        <v>683</v>
      </c>
    </row>
    <row r="326" spans="1:4" x14ac:dyDescent="0.2">
      <c r="A326">
        <v>4047</v>
      </c>
      <c r="B326" t="s">
        <v>1310</v>
      </c>
      <c r="C326" s="1">
        <v>7.8</v>
      </c>
      <c r="D326" s="2" t="s">
        <v>686</v>
      </c>
    </row>
    <row r="327" spans="1:4" x14ac:dyDescent="0.2">
      <c r="A327">
        <v>4048</v>
      </c>
      <c r="B327" t="s">
        <v>1311</v>
      </c>
      <c r="C327" s="1">
        <v>8.68</v>
      </c>
      <c r="D327" s="2" t="s">
        <v>688</v>
      </c>
    </row>
    <row r="328" spans="1:4" x14ac:dyDescent="0.2">
      <c r="A328">
        <v>4049</v>
      </c>
      <c r="B328" t="s">
        <v>1312</v>
      </c>
      <c r="C328" s="1">
        <v>10.94</v>
      </c>
      <c r="D328" s="2" t="s">
        <v>689</v>
      </c>
    </row>
    <row r="329" spans="1:4" x14ac:dyDescent="0.2">
      <c r="A329">
        <v>4050</v>
      </c>
      <c r="B329" t="s">
        <v>1313</v>
      </c>
      <c r="C329" s="1">
        <v>12.49</v>
      </c>
      <c r="D329" s="2" t="s">
        <v>690</v>
      </c>
    </row>
    <row r="330" spans="1:4" x14ac:dyDescent="0.2">
      <c r="A330">
        <v>4051</v>
      </c>
      <c r="B330" t="s">
        <v>1314</v>
      </c>
      <c r="C330" s="1">
        <v>14.49</v>
      </c>
      <c r="D330" s="2" t="s">
        <v>691</v>
      </c>
    </row>
    <row r="331" spans="1:4" x14ac:dyDescent="0.2">
      <c r="A331">
        <v>4052</v>
      </c>
      <c r="B331" t="s">
        <v>1315</v>
      </c>
      <c r="C331" s="1">
        <v>16.54</v>
      </c>
      <c r="D331" s="2" t="s">
        <v>684</v>
      </c>
    </row>
    <row r="332" spans="1:4" x14ac:dyDescent="0.2">
      <c r="A332">
        <v>4053</v>
      </c>
      <c r="B332" t="s">
        <v>1316</v>
      </c>
      <c r="C332" s="1">
        <v>21.8</v>
      </c>
      <c r="D332" s="2" t="s">
        <v>685</v>
      </c>
    </row>
    <row r="333" spans="1:4" x14ac:dyDescent="0.2">
      <c r="A333">
        <v>4054</v>
      </c>
      <c r="B333" t="s">
        <v>1317</v>
      </c>
      <c r="C333" s="1">
        <v>30.48</v>
      </c>
      <c r="D333" s="2" t="s">
        <v>687</v>
      </c>
    </row>
    <row r="334" spans="1:4" x14ac:dyDescent="0.2">
      <c r="A334">
        <v>4055</v>
      </c>
      <c r="B334" t="s">
        <v>1318</v>
      </c>
      <c r="C334" s="1">
        <v>26.29</v>
      </c>
      <c r="D334" s="2" t="s">
        <v>674</v>
      </c>
    </row>
    <row r="335" spans="1:4" x14ac:dyDescent="0.2">
      <c r="A335">
        <v>4056</v>
      </c>
      <c r="B335" t="s">
        <v>1319</v>
      </c>
      <c r="C335" s="1">
        <v>27.62</v>
      </c>
      <c r="D335" s="2" t="s">
        <v>677</v>
      </c>
    </row>
    <row r="336" spans="1:4" x14ac:dyDescent="0.2">
      <c r="A336">
        <v>4057</v>
      </c>
      <c r="B336" t="s">
        <v>845</v>
      </c>
      <c r="C336" s="1">
        <v>30.29</v>
      </c>
      <c r="D336" s="2" t="s">
        <v>679</v>
      </c>
    </row>
    <row r="337" spans="1:4" x14ac:dyDescent="0.2">
      <c r="A337">
        <v>4058</v>
      </c>
      <c r="B337" t="s">
        <v>846</v>
      </c>
      <c r="C337" s="1">
        <v>32.97</v>
      </c>
      <c r="D337" s="2" t="s">
        <v>680</v>
      </c>
    </row>
    <row r="338" spans="1:4" x14ac:dyDescent="0.2">
      <c r="A338">
        <v>4059</v>
      </c>
      <c r="B338" t="s">
        <v>847</v>
      </c>
      <c r="C338" s="1">
        <v>38.299999999999997</v>
      </c>
      <c r="D338" s="2" t="s">
        <v>681</v>
      </c>
    </row>
    <row r="339" spans="1:4" x14ac:dyDescent="0.2">
      <c r="A339">
        <v>4060</v>
      </c>
      <c r="B339" t="s">
        <v>1593</v>
      </c>
      <c r="C339" s="1">
        <v>44.98</v>
      </c>
      <c r="D339" s="2" t="s">
        <v>682</v>
      </c>
    </row>
    <row r="340" spans="1:4" x14ac:dyDescent="0.2">
      <c r="A340">
        <v>4061</v>
      </c>
      <c r="B340" t="s">
        <v>1594</v>
      </c>
      <c r="C340" s="1">
        <v>51.67</v>
      </c>
      <c r="D340" s="2" t="s">
        <v>675</v>
      </c>
    </row>
    <row r="341" spans="1:4" x14ac:dyDescent="0.2">
      <c r="A341">
        <v>4062</v>
      </c>
      <c r="B341" t="s">
        <v>1595</v>
      </c>
      <c r="C341" s="1">
        <v>65.03</v>
      </c>
      <c r="D341" s="2" t="s">
        <v>676</v>
      </c>
    </row>
    <row r="342" spans="1:4" x14ac:dyDescent="0.2">
      <c r="A342">
        <v>4063</v>
      </c>
      <c r="B342" t="s">
        <v>1596</v>
      </c>
      <c r="C342" s="1">
        <v>78.39</v>
      </c>
      <c r="D342" s="2" t="s">
        <v>678</v>
      </c>
    </row>
    <row r="343" spans="1:4" x14ac:dyDescent="0.2">
      <c r="A343">
        <v>4064</v>
      </c>
      <c r="B343" t="s">
        <v>181</v>
      </c>
      <c r="C343" s="1">
        <v>8.91</v>
      </c>
      <c r="D343" s="2" t="s">
        <v>706</v>
      </c>
    </row>
    <row r="344" spans="1:4" x14ac:dyDescent="0.2">
      <c r="A344">
        <v>4065</v>
      </c>
      <c r="B344" t="s">
        <v>1443</v>
      </c>
      <c r="C344" s="1">
        <v>9.61</v>
      </c>
      <c r="D344" s="2" t="s">
        <v>709</v>
      </c>
    </row>
    <row r="345" spans="1:4" x14ac:dyDescent="0.2">
      <c r="A345">
        <v>4066</v>
      </c>
      <c r="B345" t="s">
        <v>832</v>
      </c>
      <c r="C345" s="1">
        <v>11.05</v>
      </c>
      <c r="D345" s="2" t="s">
        <v>712</v>
      </c>
    </row>
    <row r="346" spans="1:4" x14ac:dyDescent="0.2">
      <c r="A346">
        <v>4067</v>
      </c>
      <c r="B346" t="s">
        <v>1226</v>
      </c>
      <c r="C346" s="1">
        <v>12.45</v>
      </c>
      <c r="D346" s="2" t="s">
        <v>715</v>
      </c>
    </row>
    <row r="347" spans="1:4" x14ac:dyDescent="0.2">
      <c r="A347">
        <v>4068</v>
      </c>
      <c r="B347" t="s">
        <v>958</v>
      </c>
      <c r="C347" s="1">
        <v>15.31</v>
      </c>
      <c r="D347" s="2" t="s">
        <v>720</v>
      </c>
    </row>
    <row r="348" spans="1:4" x14ac:dyDescent="0.2">
      <c r="A348">
        <v>4069</v>
      </c>
      <c r="B348" t="s">
        <v>174</v>
      </c>
      <c r="C348" s="1">
        <v>18.850000000000001</v>
      </c>
      <c r="D348" s="2" t="s">
        <v>2293</v>
      </c>
    </row>
    <row r="349" spans="1:4" x14ac:dyDescent="0.2">
      <c r="A349">
        <v>4070</v>
      </c>
      <c r="B349" t="s">
        <v>1597</v>
      </c>
      <c r="C349" s="1">
        <v>22.41</v>
      </c>
      <c r="D349" s="2" t="s">
        <v>707</v>
      </c>
    </row>
    <row r="350" spans="1:4" x14ac:dyDescent="0.2">
      <c r="A350">
        <v>4071</v>
      </c>
      <c r="B350" t="s">
        <v>1598</v>
      </c>
      <c r="C350" s="1">
        <v>29.5</v>
      </c>
      <c r="D350" s="2" t="s">
        <v>708</v>
      </c>
    </row>
    <row r="351" spans="1:4" x14ac:dyDescent="0.2">
      <c r="A351">
        <v>4072</v>
      </c>
      <c r="B351" t="s">
        <v>1599</v>
      </c>
      <c r="C351" s="1">
        <v>36.6</v>
      </c>
      <c r="D351" s="2" t="s">
        <v>710</v>
      </c>
    </row>
    <row r="352" spans="1:4" x14ac:dyDescent="0.2">
      <c r="A352">
        <v>4073</v>
      </c>
      <c r="B352" t="s">
        <v>246</v>
      </c>
      <c r="C352" s="1">
        <v>17.45</v>
      </c>
      <c r="D352" s="2" t="s">
        <v>2195</v>
      </c>
    </row>
    <row r="353" spans="1:4" x14ac:dyDescent="0.2">
      <c r="A353">
        <v>4074</v>
      </c>
      <c r="B353" t="s">
        <v>840</v>
      </c>
      <c r="C353" s="1">
        <v>18.52</v>
      </c>
      <c r="D353" s="2" t="s">
        <v>2199</v>
      </c>
    </row>
    <row r="354" spans="1:4" x14ac:dyDescent="0.2">
      <c r="A354">
        <v>4075</v>
      </c>
      <c r="B354" t="s">
        <v>961</v>
      </c>
      <c r="C354" s="1">
        <v>20.66</v>
      </c>
      <c r="D354" s="2" t="s">
        <v>2203</v>
      </c>
    </row>
    <row r="355" spans="1:4" x14ac:dyDescent="0.2">
      <c r="A355">
        <v>4076</v>
      </c>
      <c r="B355" t="s">
        <v>827</v>
      </c>
      <c r="C355" s="1">
        <v>22.8</v>
      </c>
      <c r="D355" s="2" t="s">
        <v>1691</v>
      </c>
    </row>
    <row r="356" spans="1:4" x14ac:dyDescent="0.2">
      <c r="A356">
        <v>4077</v>
      </c>
      <c r="B356" t="s">
        <v>2288</v>
      </c>
      <c r="C356" s="1">
        <v>27.06</v>
      </c>
      <c r="D356" s="2" t="s">
        <v>1693</v>
      </c>
    </row>
    <row r="357" spans="1:4" x14ac:dyDescent="0.2">
      <c r="A357">
        <v>4078</v>
      </c>
      <c r="B357" t="s">
        <v>2284</v>
      </c>
      <c r="C357" s="1">
        <v>32.42</v>
      </c>
      <c r="D357" s="2" t="s">
        <v>1694</v>
      </c>
    </row>
    <row r="358" spans="1:4" x14ac:dyDescent="0.2">
      <c r="A358">
        <v>4079</v>
      </c>
      <c r="B358" t="s">
        <v>1600</v>
      </c>
      <c r="C358" s="1">
        <v>37.770000000000003</v>
      </c>
      <c r="D358" s="2" t="s">
        <v>2197</v>
      </c>
    </row>
    <row r="359" spans="1:4" x14ac:dyDescent="0.2">
      <c r="A359">
        <v>4080</v>
      </c>
      <c r="B359" t="s">
        <v>1601</v>
      </c>
      <c r="C359" s="1">
        <v>48.47</v>
      </c>
      <c r="D359" s="2" t="s">
        <v>2198</v>
      </c>
    </row>
    <row r="360" spans="1:4" x14ac:dyDescent="0.2">
      <c r="A360">
        <v>4081</v>
      </c>
      <c r="B360" t="s">
        <v>1602</v>
      </c>
      <c r="C360" s="1">
        <v>59.15</v>
      </c>
      <c r="D360" s="2" t="s">
        <v>2201</v>
      </c>
    </row>
    <row r="361" spans="1:4" x14ac:dyDescent="0.2">
      <c r="A361">
        <v>4082</v>
      </c>
      <c r="B361" t="s">
        <v>1440</v>
      </c>
      <c r="C361" s="1">
        <v>25.91</v>
      </c>
      <c r="D361" s="2" t="s">
        <v>1281</v>
      </c>
    </row>
    <row r="362" spans="1:4" x14ac:dyDescent="0.2">
      <c r="A362">
        <v>4083</v>
      </c>
      <c r="B362" t="s">
        <v>2367</v>
      </c>
      <c r="C362" s="1">
        <v>27.24</v>
      </c>
      <c r="D362" s="2" t="s">
        <v>1285</v>
      </c>
    </row>
    <row r="363" spans="1:4" x14ac:dyDescent="0.2">
      <c r="A363">
        <v>4084</v>
      </c>
      <c r="B363" t="s">
        <v>2117</v>
      </c>
      <c r="C363" s="1">
        <v>29.92</v>
      </c>
      <c r="D363" s="2" t="s">
        <v>1289</v>
      </c>
    </row>
    <row r="364" spans="1:4" x14ac:dyDescent="0.2">
      <c r="A364">
        <v>4085</v>
      </c>
      <c r="B364" t="s">
        <v>1442</v>
      </c>
      <c r="C364" s="1">
        <v>32.590000000000003</v>
      </c>
      <c r="D364" s="2" t="s">
        <v>1491</v>
      </c>
    </row>
    <row r="365" spans="1:4" x14ac:dyDescent="0.2">
      <c r="A365">
        <v>4086</v>
      </c>
      <c r="B365" t="s">
        <v>844</v>
      </c>
      <c r="C365" s="1">
        <v>37.94</v>
      </c>
      <c r="D365" s="2" t="s">
        <v>1493</v>
      </c>
    </row>
    <row r="366" spans="1:4" x14ac:dyDescent="0.2">
      <c r="A366">
        <v>4087</v>
      </c>
      <c r="B366" t="s">
        <v>2383</v>
      </c>
      <c r="C366" s="1">
        <v>44.62</v>
      </c>
      <c r="D366" s="2" t="s">
        <v>1494</v>
      </c>
    </row>
    <row r="367" spans="1:4" x14ac:dyDescent="0.2">
      <c r="A367">
        <v>4088</v>
      </c>
      <c r="B367" t="s">
        <v>1603</v>
      </c>
      <c r="C367" s="1">
        <v>51.3</v>
      </c>
      <c r="D367" s="2" t="s">
        <v>1283</v>
      </c>
    </row>
    <row r="368" spans="1:4" x14ac:dyDescent="0.2">
      <c r="A368">
        <v>4089</v>
      </c>
      <c r="B368" t="s">
        <v>1604</v>
      </c>
      <c r="C368" s="1">
        <v>64.66</v>
      </c>
      <c r="D368" s="2" t="s">
        <v>1284</v>
      </c>
    </row>
    <row r="369" spans="1:4" x14ac:dyDescent="0.2">
      <c r="A369">
        <v>4090</v>
      </c>
      <c r="B369" t="s">
        <v>1605</v>
      </c>
      <c r="C369" s="1">
        <v>78.03</v>
      </c>
      <c r="D369" s="2" t="s">
        <v>1287</v>
      </c>
    </row>
    <row r="370" spans="1:4" x14ac:dyDescent="0.2">
      <c r="A370">
        <v>4091</v>
      </c>
      <c r="B370" t="s">
        <v>2376</v>
      </c>
      <c r="C370" s="1">
        <v>10.24</v>
      </c>
      <c r="D370" s="2" t="s">
        <v>1714</v>
      </c>
    </row>
    <row r="371" spans="1:4" x14ac:dyDescent="0.2">
      <c r="A371">
        <v>4092</v>
      </c>
      <c r="B371" t="s">
        <v>1606</v>
      </c>
      <c r="C371" s="1">
        <v>10.61</v>
      </c>
      <c r="D371" s="2" t="s">
        <v>1710</v>
      </c>
    </row>
    <row r="372" spans="1:4" x14ac:dyDescent="0.2">
      <c r="A372">
        <v>4093</v>
      </c>
      <c r="B372" t="s">
        <v>1607</v>
      </c>
      <c r="C372" s="1">
        <v>11.31</v>
      </c>
      <c r="D372" s="2" t="s">
        <v>1711</v>
      </c>
    </row>
    <row r="373" spans="1:4" x14ac:dyDescent="0.2">
      <c r="A373">
        <v>4094</v>
      </c>
      <c r="B373" t="s">
        <v>1608</v>
      </c>
      <c r="C373" s="1">
        <v>12.01</v>
      </c>
      <c r="D373" s="2" t="s">
        <v>1712</v>
      </c>
    </row>
    <row r="374" spans="1:4" x14ac:dyDescent="0.2">
      <c r="A374">
        <v>4095</v>
      </c>
      <c r="B374" t="s">
        <v>1609</v>
      </c>
      <c r="C374" s="1">
        <v>13.44</v>
      </c>
      <c r="D374" s="2" t="s">
        <v>1713</v>
      </c>
    </row>
    <row r="375" spans="1:4" x14ac:dyDescent="0.2">
      <c r="A375">
        <v>4096</v>
      </c>
      <c r="B375" t="s">
        <v>838</v>
      </c>
      <c r="C375" s="1">
        <v>15.21</v>
      </c>
      <c r="D375" s="2" t="s">
        <v>1724</v>
      </c>
    </row>
    <row r="376" spans="1:4" x14ac:dyDescent="0.2">
      <c r="A376">
        <v>4097</v>
      </c>
      <c r="B376" t="s">
        <v>2266</v>
      </c>
      <c r="C376" s="1">
        <v>17</v>
      </c>
      <c r="D376" s="2" t="s">
        <v>1715</v>
      </c>
    </row>
    <row r="377" spans="1:4" x14ac:dyDescent="0.2">
      <c r="A377">
        <v>4098</v>
      </c>
      <c r="B377" t="s">
        <v>2267</v>
      </c>
      <c r="C377" s="1">
        <v>20.54</v>
      </c>
      <c r="D377" s="2" t="s">
        <v>1717</v>
      </c>
    </row>
    <row r="378" spans="1:4" x14ac:dyDescent="0.2">
      <c r="A378">
        <v>4099</v>
      </c>
      <c r="B378" t="s">
        <v>2268</v>
      </c>
      <c r="C378" s="1">
        <v>24.1</v>
      </c>
      <c r="D378" s="2" t="s">
        <v>1718</v>
      </c>
    </row>
    <row r="379" spans="1:4" x14ac:dyDescent="0.2">
      <c r="A379">
        <v>4100</v>
      </c>
      <c r="B379" t="s">
        <v>634</v>
      </c>
      <c r="C379" s="1">
        <v>14.2</v>
      </c>
      <c r="D379" s="2" t="s">
        <v>1697</v>
      </c>
    </row>
    <row r="380" spans="1:4" x14ac:dyDescent="0.2">
      <c r="A380">
        <v>4101</v>
      </c>
      <c r="B380" t="s">
        <v>635</v>
      </c>
      <c r="C380" s="1">
        <v>15.27</v>
      </c>
      <c r="D380" s="2" t="s">
        <v>1698</v>
      </c>
    </row>
    <row r="381" spans="1:4" x14ac:dyDescent="0.2">
      <c r="A381">
        <v>4102</v>
      </c>
      <c r="B381" t="s">
        <v>636</v>
      </c>
      <c r="C381" s="1">
        <v>17.420000000000002</v>
      </c>
      <c r="D381" s="2" t="s">
        <v>1699</v>
      </c>
    </row>
    <row r="382" spans="1:4" x14ac:dyDescent="0.2">
      <c r="A382">
        <v>4103</v>
      </c>
      <c r="B382" t="s">
        <v>637</v>
      </c>
      <c r="C382" s="1">
        <v>19.55</v>
      </c>
      <c r="D382" s="2" t="s">
        <v>1701</v>
      </c>
    </row>
    <row r="383" spans="1:4" x14ac:dyDescent="0.2">
      <c r="A383">
        <v>4104</v>
      </c>
      <c r="B383" t="s">
        <v>638</v>
      </c>
      <c r="C383" s="1">
        <v>23.83</v>
      </c>
      <c r="D383" s="2" t="s">
        <v>1702</v>
      </c>
    </row>
    <row r="384" spans="1:4" x14ac:dyDescent="0.2">
      <c r="A384">
        <v>4105</v>
      </c>
      <c r="B384" t="s">
        <v>639</v>
      </c>
      <c r="C384" s="1">
        <v>29.16</v>
      </c>
      <c r="D384" s="2" t="s">
        <v>1704</v>
      </c>
    </row>
    <row r="385" spans="1:4" x14ac:dyDescent="0.2">
      <c r="A385">
        <v>4106</v>
      </c>
      <c r="B385" t="s">
        <v>640</v>
      </c>
      <c r="C385" s="1">
        <v>34.51</v>
      </c>
      <c r="D385" s="2" t="s">
        <v>1705</v>
      </c>
    </row>
    <row r="386" spans="1:4" x14ac:dyDescent="0.2">
      <c r="A386">
        <v>4107</v>
      </c>
      <c r="B386" t="s">
        <v>641</v>
      </c>
      <c r="C386" s="1">
        <v>45.21</v>
      </c>
      <c r="D386" s="2" t="s">
        <v>1706</v>
      </c>
    </row>
    <row r="387" spans="1:4" x14ac:dyDescent="0.2">
      <c r="A387">
        <v>4108</v>
      </c>
      <c r="B387" t="s">
        <v>642</v>
      </c>
      <c r="C387" s="1">
        <v>55.89</v>
      </c>
      <c r="D387" s="2" t="s">
        <v>1707</v>
      </c>
    </row>
    <row r="388" spans="1:4" x14ac:dyDescent="0.2">
      <c r="A388">
        <v>4109</v>
      </c>
      <c r="B388" t="s">
        <v>643</v>
      </c>
      <c r="C388" s="1">
        <v>42.14</v>
      </c>
      <c r="D388" s="2" t="s">
        <v>892</v>
      </c>
    </row>
    <row r="389" spans="1:4" x14ac:dyDescent="0.2">
      <c r="A389">
        <v>4110</v>
      </c>
      <c r="B389" t="s">
        <v>644</v>
      </c>
      <c r="C389" s="1">
        <v>43.29</v>
      </c>
      <c r="D389" s="2" t="s">
        <v>894</v>
      </c>
    </row>
    <row r="390" spans="1:4" x14ac:dyDescent="0.2">
      <c r="A390">
        <v>4111</v>
      </c>
      <c r="B390" t="s">
        <v>645</v>
      </c>
      <c r="C390" s="1">
        <v>45.51</v>
      </c>
      <c r="D390" s="2" t="s">
        <v>899</v>
      </c>
    </row>
    <row r="391" spans="1:4" x14ac:dyDescent="0.2">
      <c r="A391">
        <v>4112</v>
      </c>
      <c r="B391" t="s">
        <v>646</v>
      </c>
      <c r="C391" s="1">
        <v>47.76</v>
      </c>
      <c r="D391" s="2" t="s">
        <v>902</v>
      </c>
    </row>
    <row r="392" spans="1:4" x14ac:dyDescent="0.2">
      <c r="A392">
        <v>4113</v>
      </c>
      <c r="B392" t="s">
        <v>647</v>
      </c>
      <c r="C392" s="1">
        <v>52.28</v>
      </c>
      <c r="D392" s="2" t="s">
        <v>1393</v>
      </c>
    </row>
    <row r="393" spans="1:4" x14ac:dyDescent="0.2">
      <c r="A393">
        <v>4114</v>
      </c>
      <c r="B393" t="s">
        <v>648</v>
      </c>
      <c r="C393" s="1">
        <v>57.85</v>
      </c>
      <c r="D393" s="2" t="s">
        <v>1397</v>
      </c>
    </row>
    <row r="394" spans="1:4" x14ac:dyDescent="0.2">
      <c r="A394">
        <v>4115</v>
      </c>
      <c r="B394" t="s">
        <v>649</v>
      </c>
      <c r="C394" s="1">
        <v>63.49</v>
      </c>
      <c r="D394" s="2" t="s">
        <v>1401</v>
      </c>
    </row>
    <row r="395" spans="1:4" x14ac:dyDescent="0.2">
      <c r="A395">
        <v>4116</v>
      </c>
      <c r="B395" t="s">
        <v>650</v>
      </c>
      <c r="C395" s="1">
        <v>74.709999999999994</v>
      </c>
      <c r="D395" s="2" t="s">
        <v>1886</v>
      </c>
    </row>
    <row r="396" spans="1:4" x14ac:dyDescent="0.2">
      <c r="A396">
        <v>4117</v>
      </c>
      <c r="B396" t="s">
        <v>651</v>
      </c>
      <c r="C396" s="1">
        <v>85.93</v>
      </c>
      <c r="D396" s="2" t="s">
        <v>290</v>
      </c>
    </row>
    <row r="397" spans="1:4" x14ac:dyDescent="0.2">
      <c r="A397">
        <v>4118</v>
      </c>
      <c r="B397" t="s">
        <v>652</v>
      </c>
      <c r="C397" s="1">
        <v>97.16</v>
      </c>
      <c r="D397" s="2" t="s">
        <v>2408</v>
      </c>
    </row>
    <row r="398" spans="1:4" x14ac:dyDescent="0.2">
      <c r="A398">
        <v>4119</v>
      </c>
      <c r="B398" t="s">
        <v>653</v>
      </c>
      <c r="C398" s="1">
        <v>43.15</v>
      </c>
      <c r="D398" s="2" t="s">
        <v>1344</v>
      </c>
    </row>
    <row r="399" spans="1:4" x14ac:dyDescent="0.2">
      <c r="A399">
        <v>4120</v>
      </c>
      <c r="B399" t="s">
        <v>654</v>
      </c>
      <c r="C399" s="1">
        <v>43.29</v>
      </c>
      <c r="D399" s="2" t="s">
        <v>1345</v>
      </c>
    </row>
    <row r="400" spans="1:4" x14ac:dyDescent="0.2">
      <c r="A400">
        <v>4121</v>
      </c>
      <c r="B400" t="s">
        <v>655</v>
      </c>
      <c r="C400" s="1">
        <v>45.51</v>
      </c>
      <c r="D400" s="2" t="s">
        <v>1348</v>
      </c>
    </row>
    <row r="401" spans="1:4" x14ac:dyDescent="0.2">
      <c r="A401">
        <v>4122</v>
      </c>
      <c r="B401" t="s">
        <v>656</v>
      </c>
      <c r="C401" s="1">
        <v>47.76</v>
      </c>
      <c r="D401" s="2" t="s">
        <v>1350</v>
      </c>
    </row>
    <row r="402" spans="1:4" x14ac:dyDescent="0.2">
      <c r="A402">
        <v>4123</v>
      </c>
      <c r="B402" t="s">
        <v>657</v>
      </c>
      <c r="C402" s="1">
        <v>52.28</v>
      </c>
      <c r="D402" s="2" t="s">
        <v>1353</v>
      </c>
    </row>
    <row r="403" spans="1:4" x14ac:dyDescent="0.2">
      <c r="A403">
        <v>4124</v>
      </c>
      <c r="B403" t="s">
        <v>658</v>
      </c>
      <c r="C403" s="1">
        <v>57.85</v>
      </c>
      <c r="D403" s="2" t="s">
        <v>1357</v>
      </c>
    </row>
    <row r="404" spans="1:4" x14ac:dyDescent="0.2">
      <c r="A404">
        <v>4125</v>
      </c>
      <c r="B404" t="s">
        <v>659</v>
      </c>
      <c r="C404" s="1">
        <v>63.49</v>
      </c>
      <c r="D404" s="2" t="s">
        <v>1360</v>
      </c>
    </row>
    <row r="405" spans="1:4" x14ac:dyDescent="0.2">
      <c r="A405">
        <v>4126</v>
      </c>
      <c r="B405" t="s">
        <v>660</v>
      </c>
      <c r="C405" s="1">
        <v>74.709999999999994</v>
      </c>
      <c r="D405" s="2" t="s">
        <v>884</v>
      </c>
    </row>
    <row r="406" spans="1:4" x14ac:dyDescent="0.2">
      <c r="A406">
        <v>4127</v>
      </c>
      <c r="B406" t="s">
        <v>661</v>
      </c>
      <c r="C406" s="1">
        <v>85.93</v>
      </c>
      <c r="D406" s="2" t="s">
        <v>887</v>
      </c>
    </row>
    <row r="407" spans="1:4" x14ac:dyDescent="0.2">
      <c r="A407">
        <v>4128</v>
      </c>
      <c r="B407" t="s">
        <v>662</v>
      </c>
      <c r="C407" s="1">
        <v>46.53</v>
      </c>
      <c r="D407" s="2" t="s">
        <v>1245</v>
      </c>
    </row>
    <row r="408" spans="1:4" x14ac:dyDescent="0.2">
      <c r="A408">
        <v>4129</v>
      </c>
      <c r="B408" t="s">
        <v>663</v>
      </c>
      <c r="C408" s="1">
        <v>48.78</v>
      </c>
      <c r="D408" s="2" t="s">
        <v>1248</v>
      </c>
    </row>
    <row r="409" spans="1:4" x14ac:dyDescent="0.2">
      <c r="A409">
        <v>4130</v>
      </c>
      <c r="B409" t="s">
        <v>664</v>
      </c>
      <c r="C409" s="1">
        <v>51.03</v>
      </c>
      <c r="D409" s="2" t="s">
        <v>1250</v>
      </c>
    </row>
    <row r="410" spans="1:4" x14ac:dyDescent="0.2">
      <c r="A410">
        <v>4131</v>
      </c>
      <c r="B410" t="s">
        <v>665</v>
      </c>
      <c r="C410" s="1">
        <v>55.51</v>
      </c>
      <c r="D410" s="2" t="s">
        <v>1253</v>
      </c>
    </row>
    <row r="411" spans="1:4" x14ac:dyDescent="0.2">
      <c r="A411">
        <v>4132</v>
      </c>
      <c r="B411" t="s">
        <v>666</v>
      </c>
      <c r="C411" s="1">
        <v>61.12</v>
      </c>
      <c r="D411" s="2" t="s">
        <v>1256</v>
      </c>
    </row>
    <row r="412" spans="1:4" x14ac:dyDescent="0.2">
      <c r="A412">
        <v>4133</v>
      </c>
      <c r="B412" t="s">
        <v>1139</v>
      </c>
      <c r="C412" s="1">
        <v>66.75</v>
      </c>
      <c r="D412" s="2" t="s">
        <v>1259</v>
      </c>
    </row>
    <row r="413" spans="1:4" x14ac:dyDescent="0.2">
      <c r="A413">
        <v>4134</v>
      </c>
      <c r="B413" t="s">
        <v>1140</v>
      </c>
      <c r="C413" s="1">
        <v>77.959999999999994</v>
      </c>
      <c r="D413" s="2" t="s">
        <v>1263</v>
      </c>
    </row>
    <row r="414" spans="1:4" x14ac:dyDescent="0.2">
      <c r="A414">
        <v>4135</v>
      </c>
      <c r="B414" t="s">
        <v>1141</v>
      </c>
      <c r="C414" s="1">
        <v>89.19</v>
      </c>
      <c r="D414" s="2" t="s">
        <v>305</v>
      </c>
    </row>
    <row r="415" spans="1:4" x14ac:dyDescent="0.2">
      <c r="A415">
        <v>4136</v>
      </c>
      <c r="B415" t="s">
        <v>1142</v>
      </c>
      <c r="C415" s="1">
        <v>29.2</v>
      </c>
      <c r="D415" s="2" t="s">
        <v>1235</v>
      </c>
    </row>
    <row r="416" spans="1:4" x14ac:dyDescent="0.2">
      <c r="A416">
        <v>4137</v>
      </c>
      <c r="B416" t="s">
        <v>1143</v>
      </c>
      <c r="C416" s="1">
        <v>58.38</v>
      </c>
      <c r="D416" s="2" t="s">
        <v>1237</v>
      </c>
    </row>
    <row r="417" spans="1:4" x14ac:dyDescent="0.2">
      <c r="A417">
        <v>4138</v>
      </c>
      <c r="B417" t="s">
        <v>233</v>
      </c>
      <c r="C417" s="1">
        <v>66.02</v>
      </c>
      <c r="D417" s="2" t="s">
        <v>1238</v>
      </c>
    </row>
    <row r="418" spans="1:4" x14ac:dyDescent="0.2">
      <c r="A418">
        <v>4139</v>
      </c>
      <c r="B418" t="s">
        <v>234</v>
      </c>
      <c r="C418" s="1">
        <v>24.71</v>
      </c>
      <c r="D418" s="2" t="s">
        <v>1845</v>
      </c>
    </row>
    <row r="419" spans="1:4" x14ac:dyDescent="0.2">
      <c r="A419">
        <v>4140</v>
      </c>
      <c r="B419" t="s">
        <v>235</v>
      </c>
      <c r="C419" s="1">
        <v>26.43</v>
      </c>
      <c r="D419" s="2" t="s">
        <v>1848</v>
      </c>
    </row>
    <row r="420" spans="1:4" x14ac:dyDescent="0.2">
      <c r="A420">
        <v>4141</v>
      </c>
      <c r="B420" t="s">
        <v>236</v>
      </c>
      <c r="C420" s="1">
        <v>28.55</v>
      </c>
      <c r="D420" s="2" t="s">
        <v>1849</v>
      </c>
    </row>
    <row r="421" spans="1:4" x14ac:dyDescent="0.2">
      <c r="A421">
        <v>4142</v>
      </c>
      <c r="B421" t="s">
        <v>237</v>
      </c>
      <c r="C421" s="1">
        <v>20.92</v>
      </c>
      <c r="D421" s="2" t="s">
        <v>2242</v>
      </c>
    </row>
    <row r="422" spans="1:4" x14ac:dyDescent="0.2">
      <c r="A422">
        <v>4143</v>
      </c>
      <c r="B422" t="s">
        <v>238</v>
      </c>
      <c r="C422" s="1">
        <v>21.61</v>
      </c>
      <c r="D422" s="2" t="s">
        <v>1740</v>
      </c>
    </row>
    <row r="423" spans="1:4" x14ac:dyDescent="0.2">
      <c r="A423">
        <v>4144</v>
      </c>
      <c r="B423" t="s">
        <v>239</v>
      </c>
      <c r="C423" s="1">
        <v>22.99</v>
      </c>
      <c r="D423" s="2" t="s">
        <v>132</v>
      </c>
    </row>
    <row r="424" spans="1:4" x14ac:dyDescent="0.2">
      <c r="A424">
        <v>4145</v>
      </c>
      <c r="B424" t="s">
        <v>240</v>
      </c>
      <c r="C424" s="1">
        <v>24.38</v>
      </c>
      <c r="D424" s="2" t="s">
        <v>133</v>
      </c>
    </row>
    <row r="425" spans="1:4" x14ac:dyDescent="0.2">
      <c r="A425">
        <v>4146</v>
      </c>
      <c r="B425" t="s">
        <v>2415</v>
      </c>
      <c r="C425" s="1">
        <v>27.15</v>
      </c>
      <c r="D425" s="2" t="s">
        <v>2241</v>
      </c>
    </row>
    <row r="426" spans="1:4" x14ac:dyDescent="0.2">
      <c r="A426">
        <v>4147</v>
      </c>
      <c r="B426" t="s">
        <v>2416</v>
      </c>
      <c r="C426" s="1">
        <v>30.61</v>
      </c>
      <c r="D426" s="2" t="s">
        <v>2248</v>
      </c>
    </row>
    <row r="427" spans="1:4" x14ac:dyDescent="0.2">
      <c r="A427">
        <v>4148</v>
      </c>
      <c r="B427" t="s">
        <v>2417</v>
      </c>
      <c r="C427" s="1">
        <v>34.08</v>
      </c>
      <c r="D427" s="2" t="s">
        <v>2243</v>
      </c>
    </row>
    <row r="428" spans="1:4" x14ac:dyDescent="0.2">
      <c r="A428">
        <v>4149</v>
      </c>
      <c r="B428" t="s">
        <v>2418</v>
      </c>
      <c r="C428" s="1">
        <v>41</v>
      </c>
      <c r="D428" s="2" t="s">
        <v>2244</v>
      </c>
    </row>
    <row r="429" spans="1:4" x14ac:dyDescent="0.2">
      <c r="A429">
        <v>4150</v>
      </c>
      <c r="B429" t="s">
        <v>2419</v>
      </c>
      <c r="C429" s="1">
        <v>47.93</v>
      </c>
      <c r="D429" s="2" t="s">
        <v>2245</v>
      </c>
    </row>
    <row r="430" spans="1:4" x14ac:dyDescent="0.2">
      <c r="A430">
        <v>4151</v>
      </c>
      <c r="B430" t="s">
        <v>2420</v>
      </c>
      <c r="C430" s="1">
        <v>54.84</v>
      </c>
      <c r="D430" s="2" t="s">
        <v>2246</v>
      </c>
    </row>
    <row r="431" spans="1:4" x14ac:dyDescent="0.2">
      <c r="A431">
        <v>4152</v>
      </c>
      <c r="B431" t="s">
        <v>2421</v>
      </c>
      <c r="C431" s="1">
        <v>30.08</v>
      </c>
      <c r="D431" s="2" t="s">
        <v>755</v>
      </c>
    </row>
    <row r="432" spans="1:4" x14ac:dyDescent="0.2">
      <c r="A432">
        <v>4153</v>
      </c>
      <c r="B432" t="s">
        <v>2422</v>
      </c>
      <c r="C432" s="1">
        <v>22.31</v>
      </c>
      <c r="D432" s="2" t="s">
        <v>1995</v>
      </c>
    </row>
    <row r="433" spans="1:4" x14ac:dyDescent="0.2">
      <c r="A433">
        <v>4154</v>
      </c>
      <c r="B433" t="s">
        <v>2423</v>
      </c>
      <c r="C433" s="1">
        <v>23.38</v>
      </c>
      <c r="D433" s="2" t="s">
        <v>1996</v>
      </c>
    </row>
    <row r="434" spans="1:4" x14ac:dyDescent="0.2">
      <c r="A434">
        <v>4155</v>
      </c>
      <c r="B434" t="s">
        <v>2424</v>
      </c>
      <c r="C434" s="1">
        <v>25.5</v>
      </c>
      <c r="D434" s="2" t="s">
        <v>1998</v>
      </c>
    </row>
    <row r="435" spans="1:4" x14ac:dyDescent="0.2">
      <c r="A435">
        <v>4156</v>
      </c>
      <c r="B435" t="s">
        <v>2425</v>
      </c>
      <c r="C435" s="1">
        <v>27.66</v>
      </c>
      <c r="D435" s="2" t="s">
        <v>1999</v>
      </c>
    </row>
    <row r="436" spans="1:4" x14ac:dyDescent="0.2">
      <c r="A436">
        <v>4157</v>
      </c>
      <c r="B436" t="s">
        <v>2426</v>
      </c>
      <c r="C436" s="1">
        <v>31.92</v>
      </c>
      <c r="D436" s="2" t="s">
        <v>2001</v>
      </c>
    </row>
    <row r="437" spans="1:4" x14ac:dyDescent="0.2">
      <c r="A437">
        <v>4158</v>
      </c>
      <c r="B437" t="s">
        <v>2427</v>
      </c>
      <c r="C437" s="1">
        <v>37.270000000000003</v>
      </c>
      <c r="D437" s="2" t="s">
        <v>2002</v>
      </c>
    </row>
    <row r="438" spans="1:4" x14ac:dyDescent="0.2">
      <c r="A438">
        <v>4159</v>
      </c>
      <c r="B438" t="s">
        <v>2428</v>
      </c>
      <c r="C438" s="1">
        <v>42.62</v>
      </c>
      <c r="D438" s="2" t="s">
        <v>2003</v>
      </c>
    </row>
    <row r="439" spans="1:4" x14ac:dyDescent="0.2">
      <c r="A439">
        <v>4160</v>
      </c>
      <c r="B439" t="s">
        <v>302</v>
      </c>
      <c r="C439" s="1">
        <v>53.3</v>
      </c>
      <c r="D439" s="2" t="s">
        <v>2004</v>
      </c>
    </row>
    <row r="440" spans="1:4" x14ac:dyDescent="0.2">
      <c r="A440">
        <v>4161</v>
      </c>
      <c r="B440" t="s">
        <v>303</v>
      </c>
      <c r="C440" s="1">
        <v>64</v>
      </c>
      <c r="D440" s="2" t="s">
        <v>2005</v>
      </c>
    </row>
    <row r="441" spans="1:4" x14ac:dyDescent="0.2">
      <c r="A441">
        <v>4162</v>
      </c>
      <c r="B441" t="s">
        <v>304</v>
      </c>
      <c r="C441" s="1">
        <v>74.7</v>
      </c>
      <c r="D441" s="2" t="s">
        <v>2006</v>
      </c>
    </row>
    <row r="442" spans="1:4" x14ac:dyDescent="0.2">
      <c r="A442">
        <v>4163</v>
      </c>
      <c r="B442" t="s">
        <v>1681</v>
      </c>
      <c r="C442" s="1">
        <v>25.36</v>
      </c>
      <c r="D442" s="2" t="s">
        <v>1846</v>
      </c>
    </row>
    <row r="443" spans="1:4" x14ac:dyDescent="0.2">
      <c r="A443">
        <v>4164</v>
      </c>
      <c r="B443" t="s">
        <v>1198</v>
      </c>
      <c r="C443" s="1">
        <v>56.46</v>
      </c>
      <c r="D443" s="2" t="s">
        <v>1236</v>
      </c>
    </row>
    <row r="444" spans="1:4" x14ac:dyDescent="0.2">
      <c r="A444">
        <v>4165</v>
      </c>
      <c r="B444" t="s">
        <v>1199</v>
      </c>
      <c r="C444" s="1">
        <v>97.16</v>
      </c>
      <c r="D444" s="2" t="s">
        <v>889</v>
      </c>
    </row>
    <row r="445" spans="1:4" x14ac:dyDescent="0.2">
      <c r="A445">
        <v>4166</v>
      </c>
      <c r="B445" t="s">
        <v>1200</v>
      </c>
      <c r="C445" s="1">
        <v>26.21</v>
      </c>
      <c r="D445" s="2" t="s">
        <v>2631</v>
      </c>
    </row>
    <row r="446" spans="1:4" x14ac:dyDescent="0.2">
      <c r="A446">
        <v>4167</v>
      </c>
      <c r="B446" t="s">
        <v>1201</v>
      </c>
      <c r="C446" s="1">
        <v>26.86</v>
      </c>
      <c r="D446" s="2" t="s">
        <v>2257</v>
      </c>
    </row>
    <row r="447" spans="1:4" x14ac:dyDescent="0.2">
      <c r="A447">
        <v>4168</v>
      </c>
      <c r="B447" t="s">
        <v>1202</v>
      </c>
      <c r="C447" s="1">
        <v>28.16</v>
      </c>
      <c r="D447" s="2" t="s">
        <v>667</v>
      </c>
    </row>
    <row r="448" spans="1:4" x14ac:dyDescent="0.2">
      <c r="A448">
        <v>4169</v>
      </c>
      <c r="B448" t="s">
        <v>105</v>
      </c>
      <c r="C448" s="1">
        <v>29.45</v>
      </c>
      <c r="D448" s="2" t="s">
        <v>668</v>
      </c>
    </row>
    <row r="449" spans="1:4" x14ac:dyDescent="0.2">
      <c r="A449">
        <v>4170</v>
      </c>
      <c r="B449" t="s">
        <v>106</v>
      </c>
      <c r="C449" s="1">
        <v>32.03</v>
      </c>
      <c r="D449" s="2" t="s">
        <v>669</v>
      </c>
    </row>
    <row r="450" spans="1:4" x14ac:dyDescent="0.2">
      <c r="A450">
        <v>4171</v>
      </c>
      <c r="B450" t="s">
        <v>1797</v>
      </c>
      <c r="C450" s="1">
        <v>35.26</v>
      </c>
      <c r="D450" s="2" t="s">
        <v>670</v>
      </c>
    </row>
    <row r="451" spans="1:4" x14ac:dyDescent="0.2">
      <c r="A451">
        <v>4172</v>
      </c>
      <c r="B451" t="s">
        <v>1798</v>
      </c>
      <c r="C451" s="1">
        <v>38.51</v>
      </c>
      <c r="D451" s="2" t="s">
        <v>2632</v>
      </c>
    </row>
    <row r="452" spans="1:4" x14ac:dyDescent="0.2">
      <c r="A452">
        <v>4173</v>
      </c>
      <c r="B452" t="s">
        <v>1799</v>
      </c>
      <c r="C452" s="1">
        <v>44.97</v>
      </c>
      <c r="D452" s="2" t="s">
        <v>2256</v>
      </c>
    </row>
    <row r="453" spans="1:4" x14ac:dyDescent="0.2">
      <c r="A453">
        <v>4174</v>
      </c>
      <c r="B453" t="s">
        <v>1800</v>
      </c>
      <c r="C453" s="1">
        <v>51.43</v>
      </c>
      <c r="D453" s="2" t="s">
        <v>2258</v>
      </c>
    </row>
    <row r="454" spans="1:4" x14ac:dyDescent="0.2">
      <c r="A454">
        <v>4175</v>
      </c>
      <c r="B454" t="s">
        <v>1801</v>
      </c>
      <c r="C454" s="1">
        <v>57.91</v>
      </c>
      <c r="D454" s="2" t="s">
        <v>2259</v>
      </c>
    </row>
    <row r="455" spans="1:4" x14ac:dyDescent="0.2">
      <c r="A455">
        <v>4176</v>
      </c>
      <c r="B455" t="s">
        <v>1802</v>
      </c>
      <c r="C455" s="1">
        <v>26.21</v>
      </c>
      <c r="D455" s="2" t="s">
        <v>2305</v>
      </c>
    </row>
    <row r="456" spans="1:4" x14ac:dyDescent="0.2">
      <c r="A456">
        <v>4177</v>
      </c>
      <c r="B456" t="s">
        <v>1803</v>
      </c>
      <c r="C456" s="1">
        <v>26.86</v>
      </c>
      <c r="D456" s="2" t="s">
        <v>2623</v>
      </c>
    </row>
    <row r="457" spans="1:4" x14ac:dyDescent="0.2">
      <c r="A457">
        <v>4178</v>
      </c>
      <c r="B457" t="s">
        <v>1804</v>
      </c>
      <c r="C457" s="1">
        <v>28.16</v>
      </c>
      <c r="D457" s="2" t="s">
        <v>2626</v>
      </c>
    </row>
    <row r="458" spans="1:4" x14ac:dyDescent="0.2">
      <c r="A458">
        <v>4179</v>
      </c>
      <c r="B458" t="s">
        <v>1805</v>
      </c>
      <c r="C458" s="1">
        <v>29.45</v>
      </c>
      <c r="D458" s="2" t="s">
        <v>2627</v>
      </c>
    </row>
    <row r="459" spans="1:4" x14ac:dyDescent="0.2">
      <c r="A459">
        <v>4180</v>
      </c>
      <c r="B459" t="s">
        <v>1806</v>
      </c>
      <c r="C459" s="1">
        <v>32.03</v>
      </c>
      <c r="D459" s="2" t="s">
        <v>2629</v>
      </c>
    </row>
    <row r="460" spans="1:4" x14ac:dyDescent="0.2">
      <c r="A460">
        <v>4181</v>
      </c>
      <c r="B460" t="s">
        <v>1807</v>
      </c>
      <c r="C460" s="1">
        <v>35.26</v>
      </c>
      <c r="D460" s="2" t="s">
        <v>2630</v>
      </c>
    </row>
    <row r="461" spans="1:4" x14ac:dyDescent="0.2">
      <c r="A461">
        <v>4182</v>
      </c>
      <c r="B461" t="s">
        <v>1808</v>
      </c>
      <c r="C461" s="1">
        <v>38.51</v>
      </c>
      <c r="D461" s="2" t="s">
        <v>2306</v>
      </c>
    </row>
    <row r="462" spans="1:4" x14ac:dyDescent="0.2">
      <c r="A462">
        <v>4183</v>
      </c>
      <c r="B462" t="s">
        <v>1809</v>
      </c>
      <c r="C462" s="1">
        <v>44.97</v>
      </c>
      <c r="D462" s="2" t="s">
        <v>2622</v>
      </c>
    </row>
    <row r="463" spans="1:4" x14ac:dyDescent="0.2">
      <c r="A463">
        <v>4184</v>
      </c>
      <c r="B463" t="s">
        <v>1810</v>
      </c>
      <c r="C463" s="1">
        <v>51.43</v>
      </c>
      <c r="D463" s="2" t="s">
        <v>2624</v>
      </c>
    </row>
    <row r="464" spans="1:4" x14ac:dyDescent="0.2">
      <c r="A464">
        <v>4185</v>
      </c>
      <c r="B464" t="s">
        <v>1811</v>
      </c>
      <c r="C464" s="1">
        <v>57.91</v>
      </c>
      <c r="D464" s="2" t="s">
        <v>2625</v>
      </c>
    </row>
    <row r="465" spans="1:4" x14ac:dyDescent="0.2">
      <c r="A465">
        <v>4186</v>
      </c>
      <c r="B465" t="s">
        <v>1812</v>
      </c>
      <c r="C465" s="1">
        <v>45.52</v>
      </c>
      <c r="D465" s="2" t="s">
        <v>775</v>
      </c>
    </row>
    <row r="466" spans="1:4" x14ac:dyDescent="0.2">
      <c r="A466">
        <v>4187</v>
      </c>
      <c r="B466" t="s">
        <v>1813</v>
      </c>
      <c r="C466" s="1">
        <v>53.85</v>
      </c>
      <c r="D466" s="2" t="s">
        <v>1234</v>
      </c>
    </row>
    <row r="467" spans="1:4" x14ac:dyDescent="0.2">
      <c r="A467">
        <v>4188</v>
      </c>
      <c r="B467" t="s">
        <v>1814</v>
      </c>
      <c r="C467" s="1">
        <v>20.56</v>
      </c>
      <c r="D467" s="2" t="s">
        <v>1850</v>
      </c>
    </row>
    <row r="468" spans="1:4" x14ac:dyDescent="0.2">
      <c r="A468">
        <v>4189</v>
      </c>
      <c r="B468" t="s">
        <v>1815</v>
      </c>
      <c r="C468" s="1">
        <v>21.21</v>
      </c>
      <c r="D468" s="2" t="s">
        <v>1851</v>
      </c>
    </row>
    <row r="469" spans="1:4" x14ac:dyDescent="0.2">
      <c r="A469">
        <v>4190</v>
      </c>
      <c r="B469" t="s">
        <v>1816</v>
      </c>
      <c r="C469" s="1">
        <v>22.27</v>
      </c>
      <c r="D469" s="2" t="s">
        <v>1854</v>
      </c>
    </row>
    <row r="470" spans="1:4" x14ac:dyDescent="0.2">
      <c r="A470">
        <v>4191</v>
      </c>
      <c r="B470" t="s">
        <v>1817</v>
      </c>
      <c r="C470" s="1">
        <v>24.4</v>
      </c>
      <c r="D470" s="2" t="s">
        <v>1857</v>
      </c>
    </row>
    <row r="471" spans="1:4" x14ac:dyDescent="0.2">
      <c r="A471">
        <v>4192</v>
      </c>
      <c r="B471" t="s">
        <v>1818</v>
      </c>
      <c r="C471" s="1">
        <v>26.53</v>
      </c>
      <c r="D471" s="2" t="s">
        <v>360</v>
      </c>
    </row>
    <row r="472" spans="1:4" x14ac:dyDescent="0.2">
      <c r="A472">
        <v>4193</v>
      </c>
      <c r="B472" t="s">
        <v>1320</v>
      </c>
      <c r="C472" s="1">
        <v>30.81</v>
      </c>
      <c r="D472" s="2" t="s">
        <v>362</v>
      </c>
    </row>
    <row r="473" spans="1:4" x14ac:dyDescent="0.2">
      <c r="A473">
        <v>4194</v>
      </c>
      <c r="B473" t="s">
        <v>1321</v>
      </c>
      <c r="C473" s="1">
        <v>36.17</v>
      </c>
      <c r="D473" s="2" t="s">
        <v>364</v>
      </c>
    </row>
    <row r="474" spans="1:4" x14ac:dyDescent="0.2">
      <c r="A474">
        <v>4195</v>
      </c>
      <c r="B474" t="s">
        <v>1322</v>
      </c>
      <c r="C474" s="1">
        <v>41.52</v>
      </c>
      <c r="D474" s="2" t="s">
        <v>1852</v>
      </c>
    </row>
    <row r="475" spans="1:4" x14ac:dyDescent="0.2">
      <c r="A475">
        <v>4196</v>
      </c>
      <c r="B475" t="s">
        <v>1323</v>
      </c>
      <c r="C475" s="1">
        <v>52.19</v>
      </c>
      <c r="D475" s="2" t="s">
        <v>1853</v>
      </c>
    </row>
    <row r="476" spans="1:4" x14ac:dyDescent="0.2">
      <c r="A476">
        <v>4197</v>
      </c>
      <c r="B476" t="s">
        <v>1324</v>
      </c>
      <c r="C476" s="1">
        <v>62.9</v>
      </c>
      <c r="D476" s="2" t="s">
        <v>1856</v>
      </c>
    </row>
    <row r="477" spans="1:4" x14ac:dyDescent="0.2">
      <c r="A477">
        <v>4198</v>
      </c>
      <c r="B477" t="s">
        <v>1325</v>
      </c>
      <c r="C477" s="1">
        <v>53.3</v>
      </c>
      <c r="D477" s="2" t="s">
        <v>1994</v>
      </c>
    </row>
    <row r="478" spans="1:4" x14ac:dyDescent="0.2">
      <c r="A478">
        <v>4199</v>
      </c>
      <c r="B478" t="s">
        <v>1326</v>
      </c>
      <c r="C478" s="1">
        <v>26.06</v>
      </c>
      <c r="D478" s="2" t="s">
        <v>1512</v>
      </c>
    </row>
    <row r="479" spans="1:4" x14ac:dyDescent="0.2">
      <c r="A479">
        <v>4200</v>
      </c>
      <c r="B479" t="s">
        <v>1327</v>
      </c>
      <c r="C479" s="1">
        <v>27.41</v>
      </c>
      <c r="D479" s="2" t="s">
        <v>1514</v>
      </c>
    </row>
    <row r="480" spans="1:4" x14ac:dyDescent="0.2">
      <c r="A480">
        <v>4201</v>
      </c>
      <c r="B480" t="s">
        <v>1328</v>
      </c>
      <c r="C480" s="1">
        <v>28.77</v>
      </c>
      <c r="D480" s="2" t="s">
        <v>1515</v>
      </c>
    </row>
    <row r="481" spans="1:4" x14ac:dyDescent="0.2">
      <c r="A481">
        <v>4202</v>
      </c>
      <c r="B481" t="s">
        <v>1329</v>
      </c>
      <c r="C481" s="1">
        <v>31.47</v>
      </c>
      <c r="D481" s="2" t="s">
        <v>1516</v>
      </c>
    </row>
    <row r="482" spans="1:4" x14ac:dyDescent="0.2">
      <c r="A482">
        <v>4203</v>
      </c>
      <c r="B482" t="s">
        <v>1330</v>
      </c>
      <c r="C482" s="1">
        <v>34.869999999999997</v>
      </c>
      <c r="D482" s="2" t="s">
        <v>1517</v>
      </c>
    </row>
    <row r="483" spans="1:4" x14ac:dyDescent="0.2">
      <c r="A483">
        <v>4204</v>
      </c>
      <c r="B483" t="s">
        <v>1331</v>
      </c>
      <c r="C483" s="1">
        <v>38.25</v>
      </c>
      <c r="D483" s="2" t="s">
        <v>1510</v>
      </c>
    </row>
    <row r="484" spans="1:4" x14ac:dyDescent="0.2">
      <c r="A484">
        <v>4205</v>
      </c>
      <c r="B484" t="s">
        <v>1332</v>
      </c>
      <c r="C484" s="1">
        <v>45.02</v>
      </c>
      <c r="D484" s="2" t="s">
        <v>1511</v>
      </c>
    </row>
    <row r="485" spans="1:4" x14ac:dyDescent="0.2">
      <c r="A485">
        <v>4206</v>
      </c>
      <c r="B485" t="s">
        <v>1333</v>
      </c>
      <c r="C485" s="1">
        <v>51.8</v>
      </c>
      <c r="D485" s="2" t="s">
        <v>1513</v>
      </c>
    </row>
    <row r="486" spans="1:4" x14ac:dyDescent="0.2">
      <c r="A486">
        <v>4207</v>
      </c>
      <c r="B486" t="s">
        <v>1334</v>
      </c>
      <c r="C486" s="1">
        <v>26.43</v>
      </c>
      <c r="D486" s="2" t="s">
        <v>1496</v>
      </c>
    </row>
    <row r="487" spans="1:4" x14ac:dyDescent="0.2">
      <c r="A487">
        <v>4208</v>
      </c>
      <c r="B487" t="s">
        <v>1335</v>
      </c>
      <c r="C487" s="1">
        <v>62.95</v>
      </c>
      <c r="D487" s="2" t="s">
        <v>393</v>
      </c>
    </row>
    <row r="488" spans="1:4" x14ac:dyDescent="0.2">
      <c r="A488">
        <v>4209</v>
      </c>
      <c r="B488" t="s">
        <v>1336</v>
      </c>
      <c r="C488" s="1">
        <v>53.43</v>
      </c>
      <c r="D488" s="2" t="s">
        <v>380</v>
      </c>
    </row>
    <row r="489" spans="1:4" x14ac:dyDescent="0.2">
      <c r="A489">
        <v>4210</v>
      </c>
      <c r="B489" t="s">
        <v>1337</v>
      </c>
      <c r="C489" s="1">
        <v>27.58</v>
      </c>
      <c r="D489" s="2" t="s">
        <v>230</v>
      </c>
    </row>
    <row r="490" spans="1:4" x14ac:dyDescent="0.2">
      <c r="A490">
        <v>4211</v>
      </c>
      <c r="B490" t="s">
        <v>1338</v>
      </c>
      <c r="C490" s="1">
        <v>32.96</v>
      </c>
      <c r="D490" s="2" t="s">
        <v>363</v>
      </c>
    </row>
    <row r="491" spans="1:4" x14ac:dyDescent="0.2">
      <c r="A491">
        <v>4212</v>
      </c>
      <c r="B491" t="s">
        <v>1339</v>
      </c>
      <c r="C491" s="1">
        <v>20.56</v>
      </c>
      <c r="D491" s="2" t="s">
        <v>1844</v>
      </c>
    </row>
    <row r="492" spans="1:4" x14ac:dyDescent="0.2">
      <c r="A492">
        <v>4213</v>
      </c>
      <c r="B492" t="s">
        <v>1340</v>
      </c>
      <c r="C492" s="1">
        <v>1.79</v>
      </c>
      <c r="D492" s="2" t="s">
        <v>41</v>
      </c>
    </row>
    <row r="493" spans="1:4" x14ac:dyDescent="0.2">
      <c r="A493">
        <v>4214</v>
      </c>
      <c r="B493" t="s">
        <v>1842</v>
      </c>
      <c r="C493" s="1">
        <v>1.98</v>
      </c>
      <c r="D493" s="2" t="s">
        <v>42</v>
      </c>
    </row>
    <row r="494" spans="1:4" x14ac:dyDescent="0.2">
      <c r="A494">
        <v>4215</v>
      </c>
      <c r="B494" t="s">
        <v>1843</v>
      </c>
      <c r="C494" s="1">
        <v>2.4</v>
      </c>
      <c r="D494" s="2" t="s">
        <v>43</v>
      </c>
    </row>
    <row r="495" spans="1:4" x14ac:dyDescent="0.2">
      <c r="A495">
        <v>4216</v>
      </c>
      <c r="B495" t="s">
        <v>1156</v>
      </c>
      <c r="C495" s="1">
        <v>3.28</v>
      </c>
      <c r="D495" s="2" t="s">
        <v>44</v>
      </c>
    </row>
    <row r="496" spans="1:4" x14ac:dyDescent="0.2">
      <c r="A496">
        <v>4217</v>
      </c>
      <c r="B496" t="s">
        <v>1157</v>
      </c>
      <c r="C496" s="1">
        <v>4.3099999999999996</v>
      </c>
      <c r="D496" s="2" t="s">
        <v>46</v>
      </c>
    </row>
    <row r="497" spans="1:4" x14ac:dyDescent="0.2">
      <c r="A497">
        <v>4218</v>
      </c>
      <c r="B497" t="s">
        <v>1158</v>
      </c>
      <c r="C497" s="1">
        <v>5.91</v>
      </c>
      <c r="D497" s="2" t="s">
        <v>47</v>
      </c>
    </row>
    <row r="498" spans="1:4" x14ac:dyDescent="0.2">
      <c r="A498">
        <v>4219</v>
      </c>
      <c r="B498" t="s">
        <v>443</v>
      </c>
      <c r="C498" s="1">
        <v>9.0399999999999991</v>
      </c>
      <c r="D498" s="2" t="s">
        <v>48</v>
      </c>
    </row>
    <row r="499" spans="1:4" x14ac:dyDescent="0.2">
      <c r="A499">
        <v>4220</v>
      </c>
      <c r="B499" t="s">
        <v>444</v>
      </c>
      <c r="C499" s="1">
        <v>10.6</v>
      </c>
      <c r="D499" s="2" t="s">
        <v>50</v>
      </c>
    </row>
    <row r="500" spans="1:4" x14ac:dyDescent="0.2">
      <c r="A500">
        <v>4221</v>
      </c>
      <c r="B500" t="s">
        <v>445</v>
      </c>
      <c r="C500" s="1">
        <v>14.91</v>
      </c>
      <c r="D500" s="2" t="s">
        <v>51</v>
      </c>
    </row>
    <row r="501" spans="1:4" x14ac:dyDescent="0.2">
      <c r="A501">
        <v>4222</v>
      </c>
      <c r="B501" t="s">
        <v>446</v>
      </c>
      <c r="C501" s="1">
        <v>19.25</v>
      </c>
      <c r="D501" s="2" t="s">
        <v>52</v>
      </c>
    </row>
    <row r="502" spans="1:4" x14ac:dyDescent="0.2">
      <c r="A502">
        <v>4223</v>
      </c>
      <c r="B502" t="s">
        <v>447</v>
      </c>
      <c r="C502" s="1">
        <v>28.22</v>
      </c>
      <c r="D502" s="2" t="s">
        <v>53</v>
      </c>
    </row>
    <row r="503" spans="1:4" x14ac:dyDescent="0.2">
      <c r="A503">
        <v>4224</v>
      </c>
      <c r="B503" t="s">
        <v>448</v>
      </c>
      <c r="C503" s="1">
        <v>36.79</v>
      </c>
      <c r="D503" s="2" t="s">
        <v>54</v>
      </c>
    </row>
    <row r="504" spans="1:4" x14ac:dyDescent="0.2">
      <c r="A504">
        <v>4225</v>
      </c>
      <c r="B504" t="s">
        <v>449</v>
      </c>
      <c r="C504" s="1">
        <v>46.71</v>
      </c>
      <c r="D504" s="2" t="s">
        <v>55</v>
      </c>
    </row>
    <row r="505" spans="1:4" x14ac:dyDescent="0.2">
      <c r="A505">
        <v>4226</v>
      </c>
      <c r="B505" t="s">
        <v>450</v>
      </c>
      <c r="C505" s="1">
        <v>4.3099999999999996</v>
      </c>
      <c r="D505" s="2" t="s">
        <v>58</v>
      </c>
    </row>
    <row r="506" spans="1:4" x14ac:dyDescent="0.2">
      <c r="A506">
        <v>4227</v>
      </c>
      <c r="B506" t="s">
        <v>451</v>
      </c>
      <c r="C506" s="1">
        <v>5.1100000000000003</v>
      </c>
      <c r="D506" s="2" t="s">
        <v>1839</v>
      </c>
    </row>
    <row r="507" spans="1:4" x14ac:dyDescent="0.2">
      <c r="A507">
        <v>4228</v>
      </c>
      <c r="B507" t="s">
        <v>452</v>
      </c>
      <c r="C507" s="1">
        <v>7.06</v>
      </c>
      <c r="D507" s="2" t="s">
        <v>1840</v>
      </c>
    </row>
    <row r="508" spans="1:4" x14ac:dyDescent="0.2">
      <c r="A508">
        <v>4229</v>
      </c>
      <c r="B508" t="s">
        <v>453</v>
      </c>
      <c r="C508" s="1">
        <v>9.0399999999999991</v>
      </c>
      <c r="D508" s="2" t="s">
        <v>1841</v>
      </c>
    </row>
    <row r="509" spans="1:4" x14ac:dyDescent="0.2">
      <c r="A509">
        <v>4230</v>
      </c>
      <c r="B509" t="s">
        <v>454</v>
      </c>
      <c r="C509" s="1">
        <v>12.58</v>
      </c>
      <c r="D509" s="2" t="s">
        <v>247</v>
      </c>
    </row>
    <row r="510" spans="1:4" x14ac:dyDescent="0.2">
      <c r="A510">
        <v>4231</v>
      </c>
      <c r="B510" t="s">
        <v>455</v>
      </c>
      <c r="C510" s="1">
        <v>17.28</v>
      </c>
      <c r="D510" s="2" t="s">
        <v>248</v>
      </c>
    </row>
    <row r="511" spans="1:4" x14ac:dyDescent="0.2">
      <c r="A511">
        <v>4232</v>
      </c>
      <c r="B511" t="s">
        <v>456</v>
      </c>
      <c r="C511" s="1">
        <v>21.92</v>
      </c>
      <c r="D511" s="2" t="s">
        <v>249</v>
      </c>
    </row>
    <row r="512" spans="1:4" x14ac:dyDescent="0.2">
      <c r="A512">
        <v>4233</v>
      </c>
      <c r="B512" t="s">
        <v>457</v>
      </c>
      <c r="C512" s="1">
        <v>31.45</v>
      </c>
      <c r="D512" s="2" t="s">
        <v>250</v>
      </c>
    </row>
    <row r="513" spans="1:4" x14ac:dyDescent="0.2">
      <c r="A513">
        <v>4234</v>
      </c>
      <c r="B513" t="s">
        <v>458</v>
      </c>
      <c r="C513" s="1">
        <v>45.19</v>
      </c>
      <c r="D513" s="2" t="s">
        <v>251</v>
      </c>
    </row>
    <row r="514" spans="1:4" x14ac:dyDescent="0.2">
      <c r="A514">
        <v>4235</v>
      </c>
      <c r="B514" t="s">
        <v>459</v>
      </c>
      <c r="C514" s="1">
        <v>60.43</v>
      </c>
      <c r="D514" s="2" t="s">
        <v>252</v>
      </c>
    </row>
    <row r="515" spans="1:4" x14ac:dyDescent="0.2">
      <c r="A515">
        <v>4236</v>
      </c>
      <c r="B515" t="s">
        <v>460</v>
      </c>
      <c r="C515" s="1">
        <v>89.41</v>
      </c>
      <c r="D515" s="2" t="s">
        <v>253</v>
      </c>
    </row>
    <row r="516" spans="1:4" x14ac:dyDescent="0.2">
      <c r="A516">
        <v>4237</v>
      </c>
      <c r="B516" t="s">
        <v>461</v>
      </c>
      <c r="C516" s="1">
        <v>110.76</v>
      </c>
      <c r="D516" s="2" t="s">
        <v>254</v>
      </c>
    </row>
    <row r="517" spans="1:4" x14ac:dyDescent="0.2">
      <c r="A517">
        <v>4238</v>
      </c>
      <c r="B517" t="s">
        <v>462</v>
      </c>
      <c r="C517" s="1">
        <v>3.93</v>
      </c>
      <c r="D517" s="2" t="s">
        <v>57</v>
      </c>
    </row>
    <row r="518" spans="1:4" x14ac:dyDescent="0.2">
      <c r="A518">
        <v>4239</v>
      </c>
      <c r="B518" t="s">
        <v>1794</v>
      </c>
      <c r="C518" s="1">
        <v>42.31</v>
      </c>
      <c r="D518" t="s">
        <v>1577</v>
      </c>
    </row>
    <row r="519" spans="1:4" x14ac:dyDescent="0.2">
      <c r="A519">
        <v>4242</v>
      </c>
      <c r="B519" t="s">
        <v>463</v>
      </c>
      <c r="C519" s="1">
        <v>42.31</v>
      </c>
      <c r="D519" s="2" t="s">
        <v>781</v>
      </c>
    </row>
    <row r="520" spans="1:4" x14ac:dyDescent="0.2">
      <c r="A520">
        <v>4243</v>
      </c>
      <c r="B520" t="s">
        <v>464</v>
      </c>
      <c r="C520" s="1">
        <v>43.16</v>
      </c>
      <c r="D520" s="2" t="s">
        <v>782</v>
      </c>
    </row>
    <row r="521" spans="1:4" x14ac:dyDescent="0.2">
      <c r="A521">
        <v>4244</v>
      </c>
      <c r="B521" t="s">
        <v>465</v>
      </c>
      <c r="C521" s="1">
        <v>45.28</v>
      </c>
      <c r="D521" s="2" t="s">
        <v>783</v>
      </c>
    </row>
    <row r="522" spans="1:4" x14ac:dyDescent="0.2">
      <c r="A522">
        <v>4245</v>
      </c>
      <c r="B522" t="s">
        <v>466</v>
      </c>
      <c r="C522" s="1">
        <v>22.15</v>
      </c>
      <c r="D522" s="2" t="s">
        <v>1375</v>
      </c>
    </row>
    <row r="523" spans="1:4" x14ac:dyDescent="0.2">
      <c r="A523">
        <v>4246</v>
      </c>
      <c r="B523" t="s">
        <v>467</v>
      </c>
      <c r="C523" s="1">
        <v>27.37</v>
      </c>
      <c r="D523" s="2" t="s">
        <v>1376</v>
      </c>
    </row>
    <row r="524" spans="1:4" x14ac:dyDescent="0.2">
      <c r="A524">
        <v>4247</v>
      </c>
      <c r="B524" t="s">
        <v>468</v>
      </c>
      <c r="C524" s="1">
        <v>35.58</v>
      </c>
      <c r="D524" s="2" t="s">
        <v>1377</v>
      </c>
    </row>
    <row r="525" spans="1:4" x14ac:dyDescent="0.2">
      <c r="A525">
        <v>4248</v>
      </c>
      <c r="B525" t="s">
        <v>469</v>
      </c>
      <c r="C525" s="1">
        <v>58.18</v>
      </c>
      <c r="D525" s="2" t="s">
        <v>1379</v>
      </c>
    </row>
    <row r="526" spans="1:4" x14ac:dyDescent="0.2">
      <c r="A526">
        <v>4250</v>
      </c>
      <c r="B526" t="s">
        <v>470</v>
      </c>
      <c r="C526" s="1">
        <v>58.18</v>
      </c>
      <c r="D526" s="2" t="s">
        <v>1371</v>
      </c>
    </row>
    <row r="527" spans="1:4" x14ac:dyDescent="0.2">
      <c r="A527">
        <v>4251</v>
      </c>
      <c r="B527" t="s">
        <v>471</v>
      </c>
      <c r="C527" s="1">
        <v>14.46</v>
      </c>
      <c r="D527" s="2" t="s">
        <v>2251</v>
      </c>
    </row>
    <row r="528" spans="1:4" x14ac:dyDescent="0.2">
      <c r="A528">
        <v>4252</v>
      </c>
      <c r="B528" t="s">
        <v>472</v>
      </c>
      <c r="C528" s="1">
        <v>15.15</v>
      </c>
      <c r="D528" s="2" t="s">
        <v>2254</v>
      </c>
    </row>
    <row r="529" spans="1:4" x14ac:dyDescent="0.2">
      <c r="A529">
        <v>4253</v>
      </c>
      <c r="B529" t="s">
        <v>473</v>
      </c>
      <c r="C529" s="1">
        <v>16.54</v>
      </c>
      <c r="D529" s="2" t="s">
        <v>1268</v>
      </c>
    </row>
    <row r="530" spans="1:4" x14ac:dyDescent="0.2">
      <c r="A530">
        <v>4254</v>
      </c>
      <c r="B530" t="s">
        <v>474</v>
      </c>
      <c r="C530" s="1">
        <v>17.91</v>
      </c>
      <c r="D530" s="2" t="s">
        <v>1269</v>
      </c>
    </row>
    <row r="531" spans="1:4" x14ac:dyDescent="0.2">
      <c r="A531">
        <v>4255</v>
      </c>
      <c r="B531" t="s">
        <v>475</v>
      </c>
      <c r="C531" s="1">
        <v>20.69</v>
      </c>
      <c r="D531" s="2" t="s">
        <v>1270</v>
      </c>
    </row>
    <row r="532" spans="1:4" x14ac:dyDescent="0.2">
      <c r="A532">
        <v>4256</v>
      </c>
      <c r="B532" t="s">
        <v>476</v>
      </c>
      <c r="C532" s="1">
        <v>24.15</v>
      </c>
      <c r="D532" s="2" t="s">
        <v>1271</v>
      </c>
    </row>
    <row r="533" spans="1:4" x14ac:dyDescent="0.2">
      <c r="A533">
        <v>4257</v>
      </c>
      <c r="B533" t="s">
        <v>477</v>
      </c>
      <c r="C533" s="1">
        <v>27.61</v>
      </c>
      <c r="D533" s="2" t="s">
        <v>2252</v>
      </c>
    </row>
    <row r="534" spans="1:4" x14ac:dyDescent="0.2">
      <c r="A534">
        <v>4258</v>
      </c>
      <c r="B534" t="s">
        <v>478</v>
      </c>
      <c r="C534" s="1">
        <v>34.54</v>
      </c>
      <c r="D534" s="2" t="s">
        <v>2253</v>
      </c>
    </row>
    <row r="535" spans="1:4" x14ac:dyDescent="0.2">
      <c r="A535">
        <v>4259</v>
      </c>
      <c r="B535" t="s">
        <v>479</v>
      </c>
      <c r="C535" s="1">
        <v>41.46</v>
      </c>
      <c r="D535" s="2" t="s">
        <v>2255</v>
      </c>
    </row>
    <row r="536" spans="1:4" x14ac:dyDescent="0.2">
      <c r="A536">
        <v>4260</v>
      </c>
      <c r="B536" t="s">
        <v>480</v>
      </c>
      <c r="C536" s="1">
        <v>48.38</v>
      </c>
      <c r="D536" s="2" t="s">
        <v>1267</v>
      </c>
    </row>
    <row r="537" spans="1:4" x14ac:dyDescent="0.2">
      <c r="A537">
        <v>4261</v>
      </c>
      <c r="B537" t="s">
        <v>481</v>
      </c>
      <c r="C537" s="1">
        <v>15.35</v>
      </c>
      <c r="D537" s="2" t="s">
        <v>1730</v>
      </c>
    </row>
    <row r="538" spans="1:4" x14ac:dyDescent="0.2">
      <c r="A538">
        <v>4262</v>
      </c>
      <c r="B538" t="s">
        <v>482</v>
      </c>
      <c r="C538" s="1">
        <v>16.04</v>
      </c>
      <c r="D538" s="2" t="s">
        <v>1733</v>
      </c>
    </row>
    <row r="539" spans="1:4" x14ac:dyDescent="0.2">
      <c r="A539">
        <v>4263</v>
      </c>
      <c r="B539" t="s">
        <v>483</v>
      </c>
      <c r="C539" s="1">
        <v>17.420000000000002</v>
      </c>
      <c r="D539" s="2" t="s">
        <v>1736</v>
      </c>
    </row>
    <row r="540" spans="1:4" x14ac:dyDescent="0.2">
      <c r="A540">
        <v>4264</v>
      </c>
      <c r="B540" t="s">
        <v>484</v>
      </c>
      <c r="C540" s="1">
        <v>18.8</v>
      </c>
      <c r="D540" s="2" t="s">
        <v>1737</v>
      </c>
    </row>
    <row r="541" spans="1:4" x14ac:dyDescent="0.2">
      <c r="A541">
        <v>4265</v>
      </c>
      <c r="B541" t="s">
        <v>485</v>
      </c>
      <c r="C541" s="1">
        <v>21.58</v>
      </c>
      <c r="D541" s="2" t="s">
        <v>1738</v>
      </c>
    </row>
    <row r="542" spans="1:4" x14ac:dyDescent="0.2">
      <c r="A542">
        <v>4266</v>
      </c>
      <c r="B542" t="s">
        <v>486</v>
      </c>
      <c r="C542" s="1">
        <v>25.04</v>
      </c>
      <c r="D542" s="2" t="s">
        <v>1739</v>
      </c>
    </row>
    <row r="543" spans="1:4" x14ac:dyDescent="0.2">
      <c r="A543">
        <v>4267</v>
      </c>
      <c r="B543" t="s">
        <v>487</v>
      </c>
      <c r="C543" s="1">
        <v>28.51</v>
      </c>
      <c r="D543" s="2" t="s">
        <v>1731</v>
      </c>
    </row>
    <row r="544" spans="1:4" x14ac:dyDescent="0.2">
      <c r="A544">
        <v>4268</v>
      </c>
      <c r="B544" t="s">
        <v>488</v>
      </c>
      <c r="C544" s="1">
        <v>35.43</v>
      </c>
      <c r="D544" s="2" t="s">
        <v>1732</v>
      </c>
    </row>
    <row r="545" spans="1:4" x14ac:dyDescent="0.2">
      <c r="A545">
        <v>4269</v>
      </c>
      <c r="B545" t="s">
        <v>2036</v>
      </c>
      <c r="C545" s="1">
        <v>42.35</v>
      </c>
      <c r="D545" s="2" t="s">
        <v>1734</v>
      </c>
    </row>
    <row r="546" spans="1:4" x14ac:dyDescent="0.2">
      <c r="A546">
        <v>4270</v>
      </c>
      <c r="B546" t="s">
        <v>2037</v>
      </c>
      <c r="C546" s="1">
        <v>49.27</v>
      </c>
      <c r="D546" s="2" t="s">
        <v>1735</v>
      </c>
    </row>
    <row r="547" spans="1:4" x14ac:dyDescent="0.2">
      <c r="A547">
        <v>4271</v>
      </c>
      <c r="B547" t="s">
        <v>2038</v>
      </c>
      <c r="C547" s="1">
        <v>67.97</v>
      </c>
      <c r="D547" s="2" t="s">
        <v>881</v>
      </c>
    </row>
    <row r="548" spans="1:4" x14ac:dyDescent="0.2">
      <c r="A548">
        <v>4272</v>
      </c>
      <c r="B548" t="s">
        <v>2039</v>
      </c>
      <c r="C548" s="1">
        <v>53.85</v>
      </c>
      <c r="D548" s="2" t="s">
        <v>18</v>
      </c>
    </row>
    <row r="549" spans="1:4" x14ac:dyDescent="0.2">
      <c r="A549">
        <v>4273</v>
      </c>
      <c r="B549" t="s">
        <v>2040</v>
      </c>
      <c r="C549" s="1">
        <v>56.46</v>
      </c>
      <c r="D549" s="2" t="s">
        <v>19</v>
      </c>
    </row>
    <row r="550" spans="1:4" x14ac:dyDescent="0.2">
      <c r="A550">
        <v>4274</v>
      </c>
      <c r="B550" t="s">
        <v>412</v>
      </c>
      <c r="C550" s="1">
        <v>16.02</v>
      </c>
      <c r="D550" s="2" t="s">
        <v>14</v>
      </c>
    </row>
    <row r="551" spans="1:4" x14ac:dyDescent="0.2">
      <c r="A551">
        <v>4275</v>
      </c>
      <c r="B551" t="s">
        <v>413</v>
      </c>
      <c r="C551" s="1">
        <v>22.69</v>
      </c>
      <c r="D551" s="2" t="s">
        <v>1368</v>
      </c>
    </row>
    <row r="552" spans="1:4" x14ac:dyDescent="0.2">
      <c r="A552">
        <v>4276</v>
      </c>
      <c r="B552" t="s">
        <v>414</v>
      </c>
      <c r="C552" s="1">
        <v>25.55</v>
      </c>
      <c r="D552" s="2" t="s">
        <v>1369</v>
      </c>
    </row>
    <row r="553" spans="1:4" x14ac:dyDescent="0.2">
      <c r="A553">
        <v>4277</v>
      </c>
      <c r="B553" t="s">
        <v>415</v>
      </c>
      <c r="C553" s="1">
        <v>37.18</v>
      </c>
      <c r="D553" s="2" t="s">
        <v>1370</v>
      </c>
    </row>
    <row r="554" spans="1:4" x14ac:dyDescent="0.2">
      <c r="A554">
        <v>4279</v>
      </c>
      <c r="B554" t="s">
        <v>416</v>
      </c>
      <c r="C554" s="1">
        <v>96.16</v>
      </c>
      <c r="D554" s="2" t="s">
        <v>883</v>
      </c>
    </row>
    <row r="555" spans="1:4" x14ac:dyDescent="0.2">
      <c r="A555">
        <v>4280</v>
      </c>
      <c r="B555" t="s">
        <v>417</v>
      </c>
      <c r="C555" s="1">
        <v>58.26</v>
      </c>
      <c r="D555" s="2" t="s">
        <v>20</v>
      </c>
    </row>
    <row r="556" spans="1:4" x14ac:dyDescent="0.2">
      <c r="A556">
        <v>4281</v>
      </c>
      <c r="B556" t="s">
        <v>418</v>
      </c>
      <c r="C556" s="1">
        <v>61.81</v>
      </c>
      <c r="D556" s="2" t="s">
        <v>21</v>
      </c>
    </row>
    <row r="557" spans="1:4" x14ac:dyDescent="0.2">
      <c r="A557">
        <v>4282</v>
      </c>
      <c r="B557" t="s">
        <v>419</v>
      </c>
      <c r="C557" s="1">
        <v>28.68</v>
      </c>
      <c r="D557" s="2" t="s">
        <v>361</v>
      </c>
    </row>
    <row r="558" spans="1:4" x14ac:dyDescent="0.2">
      <c r="A558">
        <v>4283</v>
      </c>
      <c r="B558" t="s">
        <v>420</v>
      </c>
      <c r="C558" s="1">
        <v>24.45</v>
      </c>
      <c r="D558" s="2" t="s">
        <v>1997</v>
      </c>
    </row>
    <row r="559" spans="1:4" x14ac:dyDescent="0.2">
      <c r="A559">
        <v>4285</v>
      </c>
      <c r="B559" t="s">
        <v>421</v>
      </c>
      <c r="C559" s="1">
        <v>58.99</v>
      </c>
      <c r="D559" s="2" t="s">
        <v>1359</v>
      </c>
    </row>
    <row r="560" spans="1:4" x14ac:dyDescent="0.2">
      <c r="A560">
        <v>4286</v>
      </c>
      <c r="B560" t="s">
        <v>422</v>
      </c>
      <c r="C560" s="1">
        <v>70.209999999999994</v>
      </c>
      <c r="D560" s="2" t="s">
        <v>1883</v>
      </c>
    </row>
    <row r="561" spans="1:4" x14ac:dyDescent="0.2">
      <c r="A561">
        <v>4287</v>
      </c>
      <c r="B561" t="s">
        <v>423</v>
      </c>
      <c r="C561" s="1">
        <v>46.64</v>
      </c>
      <c r="D561" s="2" t="s">
        <v>1347</v>
      </c>
    </row>
    <row r="562" spans="1:4" x14ac:dyDescent="0.2">
      <c r="A562">
        <v>4288</v>
      </c>
      <c r="B562" t="s">
        <v>424</v>
      </c>
      <c r="C562" s="1">
        <v>113.12</v>
      </c>
      <c r="D562" s="2" t="s">
        <v>886</v>
      </c>
    </row>
    <row r="563" spans="1:4" x14ac:dyDescent="0.2">
      <c r="A563">
        <v>4289</v>
      </c>
      <c r="B563" t="s">
        <v>425</v>
      </c>
      <c r="C563" s="1">
        <v>68.599999999999994</v>
      </c>
      <c r="D563" s="2" t="s">
        <v>1355</v>
      </c>
    </row>
    <row r="564" spans="1:4" x14ac:dyDescent="0.2">
      <c r="A564">
        <v>4290</v>
      </c>
      <c r="B564" t="s">
        <v>426</v>
      </c>
      <c r="C564" s="1">
        <v>41.69</v>
      </c>
      <c r="D564" s="2" t="s">
        <v>759</v>
      </c>
    </row>
    <row r="565" spans="1:4" x14ac:dyDescent="0.2">
      <c r="A565">
        <v>4291</v>
      </c>
      <c r="B565" t="s">
        <v>427</v>
      </c>
      <c r="C565" s="1">
        <v>434.02</v>
      </c>
      <c r="D565" s="2" t="s">
        <v>2342</v>
      </c>
    </row>
    <row r="566" spans="1:4" x14ac:dyDescent="0.2">
      <c r="A566">
        <v>4292</v>
      </c>
      <c r="B566" t="s">
        <v>428</v>
      </c>
      <c r="C566" s="1">
        <v>582.52</v>
      </c>
      <c r="D566" s="2" t="s">
        <v>2345</v>
      </c>
    </row>
    <row r="567" spans="1:4" x14ac:dyDescent="0.2">
      <c r="A567">
        <v>4293</v>
      </c>
      <c r="B567" t="s">
        <v>429</v>
      </c>
      <c r="C567" s="1">
        <v>656.76</v>
      </c>
      <c r="D567" s="2" t="s">
        <v>2348</v>
      </c>
    </row>
    <row r="568" spans="1:4" x14ac:dyDescent="0.2">
      <c r="A568">
        <v>4294</v>
      </c>
      <c r="B568" t="s">
        <v>430</v>
      </c>
      <c r="C568" s="1">
        <v>1027.94</v>
      </c>
      <c r="D568" s="2" t="s">
        <v>2351</v>
      </c>
    </row>
    <row r="569" spans="1:4" x14ac:dyDescent="0.2">
      <c r="A569">
        <v>4295</v>
      </c>
      <c r="B569" t="s">
        <v>431</v>
      </c>
      <c r="C569" s="1">
        <v>1770.38</v>
      </c>
      <c r="D569" s="2" t="s">
        <v>2339</v>
      </c>
    </row>
    <row r="570" spans="1:4" x14ac:dyDescent="0.2">
      <c r="A570">
        <v>4296</v>
      </c>
      <c r="B570" t="s">
        <v>432</v>
      </c>
      <c r="C570" s="1">
        <v>14.19</v>
      </c>
      <c r="D570" s="2" t="s">
        <v>2317</v>
      </c>
    </row>
    <row r="571" spans="1:4" x14ac:dyDescent="0.2">
      <c r="A571">
        <v>4298</v>
      </c>
      <c r="B571" t="s">
        <v>737</v>
      </c>
      <c r="C571" s="1">
        <v>25.47</v>
      </c>
      <c r="D571" s="2" t="s">
        <v>1855</v>
      </c>
    </row>
    <row r="572" spans="1:4" x14ac:dyDescent="0.2">
      <c r="A572">
        <v>4299</v>
      </c>
      <c r="B572" t="s">
        <v>738</v>
      </c>
      <c r="C572" s="1">
        <v>49.9</v>
      </c>
      <c r="D572" s="2" t="s">
        <v>1247</v>
      </c>
    </row>
    <row r="573" spans="1:4" x14ac:dyDescent="0.2">
      <c r="A573">
        <v>4300</v>
      </c>
      <c r="B573" t="s">
        <v>739</v>
      </c>
      <c r="C573" s="1">
        <v>27.49</v>
      </c>
      <c r="D573" s="2" t="s">
        <v>1847</v>
      </c>
    </row>
    <row r="574" spans="1:4" x14ac:dyDescent="0.2">
      <c r="A574">
        <v>4301</v>
      </c>
      <c r="B574" t="s">
        <v>2065</v>
      </c>
      <c r="C574" s="1">
        <v>58</v>
      </c>
      <c r="D574" s="2" t="s">
        <v>1352</v>
      </c>
    </row>
    <row r="575" spans="1:4" x14ac:dyDescent="0.2">
      <c r="A575">
        <v>4302</v>
      </c>
      <c r="B575" t="s">
        <v>2066</v>
      </c>
      <c r="C575" s="1">
        <v>53.26</v>
      </c>
      <c r="D575" s="2" t="s">
        <v>1252</v>
      </c>
    </row>
    <row r="576" spans="1:4" x14ac:dyDescent="0.2">
      <c r="A576">
        <v>4303</v>
      </c>
      <c r="B576" t="s">
        <v>2067</v>
      </c>
      <c r="C576" s="1">
        <v>67.97</v>
      </c>
      <c r="D576" s="2" t="s">
        <v>1881</v>
      </c>
    </row>
    <row r="577" spans="1:4" x14ac:dyDescent="0.2">
      <c r="A577">
        <v>4305</v>
      </c>
      <c r="B577" t="s">
        <v>2068</v>
      </c>
      <c r="C577" s="1">
        <v>53.85</v>
      </c>
      <c r="D577" s="2" t="s">
        <v>774</v>
      </c>
    </row>
    <row r="578" spans="1:4" x14ac:dyDescent="0.2">
      <c r="A578">
        <v>4306</v>
      </c>
      <c r="B578" t="s">
        <v>2069</v>
      </c>
      <c r="C578" s="1">
        <v>5.24</v>
      </c>
      <c r="D578" s="2" t="s">
        <v>2311</v>
      </c>
    </row>
    <row r="579" spans="1:4" x14ac:dyDescent="0.2">
      <c r="A579">
        <v>4307</v>
      </c>
      <c r="B579" t="s">
        <v>2070</v>
      </c>
      <c r="C579" s="1">
        <v>27.65</v>
      </c>
      <c r="D579" s="2" t="s">
        <v>1719</v>
      </c>
    </row>
    <row r="580" spans="1:4" x14ac:dyDescent="0.2">
      <c r="A580">
        <v>4308</v>
      </c>
      <c r="B580" t="s">
        <v>2071</v>
      </c>
      <c r="C580" s="1">
        <v>171.5</v>
      </c>
      <c r="D580" s="2" t="s">
        <v>859</v>
      </c>
    </row>
    <row r="581" spans="1:4" x14ac:dyDescent="0.2">
      <c r="A581">
        <v>4309</v>
      </c>
      <c r="B581" t="s">
        <v>746</v>
      </c>
      <c r="C581" s="1">
        <v>163.01</v>
      </c>
      <c r="D581" s="2" t="s">
        <v>2026</v>
      </c>
    </row>
    <row r="582" spans="1:4" x14ac:dyDescent="0.2">
      <c r="A582">
        <v>4310</v>
      </c>
      <c r="B582" t="s">
        <v>747</v>
      </c>
      <c r="C582" s="1">
        <v>46.8</v>
      </c>
      <c r="D582" s="2" t="s">
        <v>776</v>
      </c>
    </row>
    <row r="583" spans="1:4" x14ac:dyDescent="0.2">
      <c r="A583">
        <v>4311</v>
      </c>
      <c r="B583" t="s">
        <v>748</v>
      </c>
      <c r="C583" s="1">
        <v>130.82</v>
      </c>
      <c r="D583" s="2" t="s">
        <v>924</v>
      </c>
    </row>
    <row r="584" spans="1:4" x14ac:dyDescent="0.2">
      <c r="A584">
        <v>4312</v>
      </c>
      <c r="B584" t="s">
        <v>749</v>
      </c>
      <c r="C584" s="1">
        <v>91.39</v>
      </c>
      <c r="D584" s="2" t="s">
        <v>1288</v>
      </c>
    </row>
    <row r="585" spans="1:4" x14ac:dyDescent="0.2">
      <c r="A585">
        <v>4313</v>
      </c>
      <c r="B585" t="s">
        <v>750</v>
      </c>
      <c r="C585" s="1">
        <v>45.52</v>
      </c>
      <c r="D585" s="2" t="s">
        <v>1242</v>
      </c>
    </row>
    <row r="586" spans="1:4" x14ac:dyDescent="0.2">
      <c r="A586">
        <v>4314</v>
      </c>
      <c r="B586" t="s">
        <v>751</v>
      </c>
      <c r="C586" s="1">
        <v>35.450000000000003</v>
      </c>
      <c r="D586" s="2" t="s">
        <v>760</v>
      </c>
    </row>
    <row r="587" spans="1:4" x14ac:dyDescent="0.2">
      <c r="A587">
        <v>4315</v>
      </c>
      <c r="B587" t="s">
        <v>752</v>
      </c>
      <c r="C587" s="1">
        <v>253.04</v>
      </c>
      <c r="D587" s="2" t="s">
        <v>891</v>
      </c>
    </row>
    <row r="588" spans="1:4" x14ac:dyDescent="0.2">
      <c r="A588">
        <v>4316</v>
      </c>
      <c r="B588" t="s">
        <v>2208</v>
      </c>
      <c r="C588" s="1">
        <v>153.27000000000001</v>
      </c>
      <c r="D588" s="2" t="s">
        <v>2470</v>
      </c>
    </row>
    <row r="589" spans="1:4" x14ac:dyDescent="0.2">
      <c r="A589">
        <v>4317</v>
      </c>
      <c r="B589" t="s">
        <v>2209</v>
      </c>
      <c r="C589" s="1">
        <v>81.45</v>
      </c>
      <c r="D589" s="2" t="s">
        <v>287</v>
      </c>
    </row>
    <row r="590" spans="1:4" x14ac:dyDescent="0.2">
      <c r="A590">
        <v>4318</v>
      </c>
      <c r="B590" t="s">
        <v>2210</v>
      </c>
      <c r="C590" s="1">
        <v>34.14</v>
      </c>
      <c r="D590" s="2" t="s">
        <v>761</v>
      </c>
    </row>
    <row r="591" spans="1:4" x14ac:dyDescent="0.2">
      <c r="A591">
        <v>4319</v>
      </c>
      <c r="B591" t="s">
        <v>2211</v>
      </c>
      <c r="C591" s="1">
        <v>40.82</v>
      </c>
      <c r="D591" s="2" t="s">
        <v>1233</v>
      </c>
    </row>
    <row r="592" spans="1:4" x14ac:dyDescent="0.2">
      <c r="A592">
        <v>4320</v>
      </c>
      <c r="B592" t="s">
        <v>2212</v>
      </c>
      <c r="C592" s="1">
        <v>21</v>
      </c>
      <c r="D592" s="2" t="s">
        <v>764</v>
      </c>
    </row>
    <row r="593" spans="1:4" x14ac:dyDescent="0.2">
      <c r="A593">
        <v>4321</v>
      </c>
      <c r="B593" t="s">
        <v>2213</v>
      </c>
      <c r="C593" s="1">
        <v>10.59</v>
      </c>
      <c r="D593" s="2" t="s">
        <v>2213</v>
      </c>
    </row>
    <row r="594" spans="1:4" x14ac:dyDescent="0.2">
      <c r="A594">
        <v>4322</v>
      </c>
      <c r="B594" t="s">
        <v>2214</v>
      </c>
      <c r="C594" s="1">
        <v>143.76</v>
      </c>
      <c r="D594" s="2" t="s">
        <v>2024</v>
      </c>
    </row>
    <row r="595" spans="1:4" x14ac:dyDescent="0.2">
      <c r="A595">
        <v>4323</v>
      </c>
      <c r="B595" t="s">
        <v>2215</v>
      </c>
      <c r="C595" s="1">
        <v>85.37</v>
      </c>
      <c r="D595" s="2" t="s">
        <v>2007</v>
      </c>
    </row>
    <row r="596" spans="1:4" x14ac:dyDescent="0.2">
      <c r="A596">
        <v>4324</v>
      </c>
      <c r="B596" t="s">
        <v>2216</v>
      </c>
      <c r="C596" s="1">
        <v>11.11</v>
      </c>
      <c r="D596" s="2" t="s">
        <v>2216</v>
      </c>
    </row>
    <row r="597" spans="1:4" x14ac:dyDescent="0.2">
      <c r="A597">
        <v>4325</v>
      </c>
      <c r="B597" t="s">
        <v>2217</v>
      </c>
      <c r="C597" s="1">
        <v>11.64</v>
      </c>
      <c r="D597" s="2" t="s">
        <v>2217</v>
      </c>
    </row>
    <row r="598" spans="1:4" x14ac:dyDescent="0.2">
      <c r="A598">
        <v>4326</v>
      </c>
      <c r="B598" t="s">
        <v>2218</v>
      </c>
      <c r="C598" s="1">
        <v>45.31</v>
      </c>
      <c r="D598" s="2" t="s">
        <v>765</v>
      </c>
    </row>
    <row r="599" spans="1:4" x14ac:dyDescent="0.2">
      <c r="A599">
        <v>4327</v>
      </c>
      <c r="B599" t="s">
        <v>2219</v>
      </c>
      <c r="C599" s="1">
        <v>18.97</v>
      </c>
      <c r="D599" s="2" t="s">
        <v>695</v>
      </c>
    </row>
    <row r="600" spans="1:4" x14ac:dyDescent="0.2">
      <c r="A600">
        <v>4328</v>
      </c>
      <c r="B600" t="s">
        <v>2220</v>
      </c>
      <c r="C600" s="1">
        <v>21.12</v>
      </c>
      <c r="D600" s="2" t="s">
        <v>700</v>
      </c>
    </row>
    <row r="601" spans="1:4" x14ac:dyDescent="0.2">
      <c r="A601">
        <v>4329</v>
      </c>
      <c r="B601" t="s">
        <v>2221</v>
      </c>
      <c r="C601" s="1">
        <v>22.18</v>
      </c>
      <c r="D601" s="2" t="s">
        <v>701</v>
      </c>
    </row>
    <row r="602" spans="1:4" x14ac:dyDescent="0.2">
      <c r="A602">
        <v>4330</v>
      </c>
      <c r="B602" t="s">
        <v>2222</v>
      </c>
      <c r="C602" s="1">
        <v>24.86</v>
      </c>
      <c r="D602" s="2" t="s">
        <v>703</v>
      </c>
    </row>
    <row r="603" spans="1:4" x14ac:dyDescent="0.2">
      <c r="A603">
        <v>4331</v>
      </c>
      <c r="B603" t="s">
        <v>2223</v>
      </c>
      <c r="C603" s="1">
        <v>27.53</v>
      </c>
      <c r="D603" s="2" t="s">
        <v>697</v>
      </c>
    </row>
    <row r="604" spans="1:4" x14ac:dyDescent="0.2">
      <c r="A604">
        <v>4332</v>
      </c>
      <c r="B604" t="s">
        <v>2224</v>
      </c>
      <c r="C604" s="1">
        <v>14.86</v>
      </c>
      <c r="D604" s="2" t="s">
        <v>2224</v>
      </c>
    </row>
    <row r="605" spans="1:4" x14ac:dyDescent="0.2">
      <c r="A605">
        <v>4333</v>
      </c>
      <c r="B605" t="s">
        <v>2225</v>
      </c>
      <c r="C605" s="1">
        <v>20.21</v>
      </c>
      <c r="D605" s="2" t="s">
        <v>2225</v>
      </c>
    </row>
    <row r="606" spans="1:4" x14ac:dyDescent="0.2">
      <c r="A606">
        <v>4334</v>
      </c>
      <c r="B606" t="s">
        <v>2226</v>
      </c>
      <c r="C606" s="1">
        <v>49.48</v>
      </c>
      <c r="D606" s="2" t="s">
        <v>905</v>
      </c>
    </row>
    <row r="607" spans="1:4" x14ac:dyDescent="0.2">
      <c r="A607">
        <v>4335</v>
      </c>
      <c r="B607" t="s">
        <v>2227</v>
      </c>
      <c r="C607" s="1">
        <v>24.71</v>
      </c>
      <c r="D607" s="2" t="s">
        <v>1495</v>
      </c>
    </row>
    <row r="608" spans="1:4" x14ac:dyDescent="0.2">
      <c r="A608">
        <v>4336</v>
      </c>
      <c r="B608" t="s">
        <v>2228</v>
      </c>
      <c r="C608" s="1">
        <v>16.2</v>
      </c>
      <c r="D608" s="2" t="s">
        <v>763</v>
      </c>
    </row>
    <row r="609" spans="1:4" x14ac:dyDescent="0.2">
      <c r="A609">
        <v>4337</v>
      </c>
      <c r="B609" t="s">
        <v>2229</v>
      </c>
      <c r="C609" s="1">
        <v>34.81</v>
      </c>
      <c r="D609" s="2" t="s">
        <v>2321</v>
      </c>
    </row>
    <row r="610" spans="1:4" x14ac:dyDescent="0.2">
      <c r="A610">
        <v>4338</v>
      </c>
      <c r="B610" t="s">
        <v>2230</v>
      </c>
      <c r="C610" s="1">
        <v>40.159999999999997</v>
      </c>
      <c r="D610" s="2" t="s">
        <v>2322</v>
      </c>
    </row>
    <row r="611" spans="1:4" x14ac:dyDescent="0.2">
      <c r="A611">
        <v>4339</v>
      </c>
      <c r="B611" t="s">
        <v>2231</v>
      </c>
      <c r="C611" s="1">
        <v>41.15</v>
      </c>
      <c r="D611" s="2" t="s">
        <v>2318</v>
      </c>
    </row>
    <row r="612" spans="1:4" x14ac:dyDescent="0.2">
      <c r="A612">
        <v>4340</v>
      </c>
      <c r="B612" t="s">
        <v>2232</v>
      </c>
      <c r="C612" s="1">
        <v>41.15</v>
      </c>
      <c r="D612" s="2" t="s">
        <v>2319</v>
      </c>
    </row>
    <row r="613" spans="1:4" x14ac:dyDescent="0.2">
      <c r="A613">
        <v>4341</v>
      </c>
      <c r="B613" t="s">
        <v>2233</v>
      </c>
      <c r="C613" s="1">
        <v>25.39</v>
      </c>
      <c r="D613" s="2" t="s">
        <v>704</v>
      </c>
    </row>
    <row r="614" spans="1:4" x14ac:dyDescent="0.2">
      <c r="A614">
        <v>4342</v>
      </c>
      <c r="B614" t="s">
        <v>2234</v>
      </c>
      <c r="C614" s="1">
        <v>18.440000000000001</v>
      </c>
      <c r="D614" s="2" t="s">
        <v>692</v>
      </c>
    </row>
    <row r="615" spans="1:4" x14ac:dyDescent="0.2">
      <c r="A615">
        <v>4343</v>
      </c>
      <c r="B615" t="s">
        <v>2235</v>
      </c>
      <c r="C615" s="1">
        <v>14.19</v>
      </c>
      <c r="D615" s="2" t="s">
        <v>2316</v>
      </c>
    </row>
    <row r="616" spans="1:4" x14ac:dyDescent="0.2">
      <c r="A616">
        <v>4344</v>
      </c>
      <c r="B616" t="s">
        <v>2236</v>
      </c>
      <c r="C616" s="1">
        <v>42.75</v>
      </c>
      <c r="D616" s="2" t="s">
        <v>762</v>
      </c>
    </row>
    <row r="617" spans="1:4" x14ac:dyDescent="0.2">
      <c r="A617">
        <v>4345</v>
      </c>
      <c r="B617" t="s">
        <v>2237</v>
      </c>
      <c r="C617" s="1">
        <v>104.75</v>
      </c>
      <c r="D617" s="2" t="s">
        <v>1290</v>
      </c>
    </row>
    <row r="618" spans="1:4" x14ac:dyDescent="0.2">
      <c r="A618">
        <v>4346</v>
      </c>
      <c r="B618" t="s">
        <v>2238</v>
      </c>
      <c r="C618" s="1">
        <v>31.2</v>
      </c>
      <c r="D618" s="2" t="s">
        <v>1720</v>
      </c>
    </row>
    <row r="619" spans="1:4" x14ac:dyDescent="0.2">
      <c r="A619">
        <v>4347</v>
      </c>
      <c r="B619" t="s">
        <v>2239</v>
      </c>
      <c r="C619" s="1">
        <v>30.8</v>
      </c>
      <c r="D619" s="2" t="s">
        <v>2320</v>
      </c>
    </row>
    <row r="620" spans="1:4" x14ac:dyDescent="0.2">
      <c r="A620">
        <v>4348</v>
      </c>
      <c r="B620" t="s">
        <v>2240</v>
      </c>
      <c r="C620" s="1">
        <v>14.19</v>
      </c>
      <c r="D620" s="2" t="s">
        <v>2313</v>
      </c>
    </row>
    <row r="621" spans="1:4" x14ac:dyDescent="0.2">
      <c r="A621">
        <v>4349</v>
      </c>
      <c r="B621" t="s">
        <v>1159</v>
      </c>
      <c r="C621" s="1">
        <v>45.28</v>
      </c>
      <c r="D621" s="2" t="s">
        <v>895</v>
      </c>
    </row>
    <row r="622" spans="1:4" x14ac:dyDescent="0.2">
      <c r="A622">
        <v>4350</v>
      </c>
      <c r="B622" t="s">
        <v>1160</v>
      </c>
      <c r="C622" s="1">
        <v>49.52</v>
      </c>
      <c r="D622" s="2" t="s">
        <v>901</v>
      </c>
    </row>
    <row r="623" spans="1:4" x14ac:dyDescent="0.2">
      <c r="A623">
        <v>4351</v>
      </c>
      <c r="B623" t="s">
        <v>1161</v>
      </c>
      <c r="C623" s="1">
        <v>53.76</v>
      </c>
      <c r="D623" s="2" t="s">
        <v>904</v>
      </c>
    </row>
    <row r="624" spans="1:4" x14ac:dyDescent="0.2">
      <c r="A624">
        <v>4352</v>
      </c>
      <c r="B624" t="s">
        <v>1162</v>
      </c>
      <c r="C624" s="1">
        <v>62.24</v>
      </c>
      <c r="D624" s="2" t="s">
        <v>1395</v>
      </c>
    </row>
    <row r="625" spans="1:4" x14ac:dyDescent="0.2">
      <c r="A625">
        <v>4353</v>
      </c>
      <c r="B625" t="s">
        <v>1163</v>
      </c>
      <c r="C625" s="1">
        <v>72.84</v>
      </c>
      <c r="D625" s="2" t="s">
        <v>1398</v>
      </c>
    </row>
    <row r="626" spans="1:4" x14ac:dyDescent="0.2">
      <c r="A626">
        <v>4354</v>
      </c>
      <c r="B626" t="s">
        <v>1164</v>
      </c>
      <c r="C626" s="1">
        <v>83.44</v>
      </c>
      <c r="D626" s="2" t="s">
        <v>1878</v>
      </c>
    </row>
    <row r="627" spans="1:4" x14ac:dyDescent="0.2">
      <c r="A627">
        <v>4355</v>
      </c>
      <c r="B627" t="s">
        <v>1165</v>
      </c>
      <c r="C627" s="1">
        <v>104.64</v>
      </c>
      <c r="D627" s="2" t="s">
        <v>285</v>
      </c>
    </row>
    <row r="628" spans="1:4" x14ac:dyDescent="0.2">
      <c r="A628">
        <v>4356</v>
      </c>
      <c r="B628" t="s">
        <v>1166</v>
      </c>
      <c r="C628" s="1">
        <v>125.84</v>
      </c>
      <c r="D628" s="2" t="s">
        <v>292</v>
      </c>
    </row>
    <row r="629" spans="1:4" x14ac:dyDescent="0.2">
      <c r="A629">
        <v>4357</v>
      </c>
      <c r="B629" t="s">
        <v>1167</v>
      </c>
      <c r="C629" s="1">
        <v>147.04</v>
      </c>
      <c r="D629" s="2" t="s">
        <v>2410</v>
      </c>
    </row>
    <row r="630" spans="1:4" x14ac:dyDescent="0.2">
      <c r="A630">
        <v>4358</v>
      </c>
      <c r="B630" t="s">
        <v>1168</v>
      </c>
      <c r="C630" s="1">
        <v>45.28</v>
      </c>
      <c r="D630" s="2" t="s">
        <v>1346</v>
      </c>
    </row>
    <row r="631" spans="1:4" x14ac:dyDescent="0.2">
      <c r="A631">
        <v>4359</v>
      </c>
      <c r="B631" t="s">
        <v>1169</v>
      </c>
      <c r="C631" s="1">
        <v>49.52</v>
      </c>
      <c r="D631" s="2" t="s">
        <v>1349</v>
      </c>
    </row>
    <row r="632" spans="1:4" x14ac:dyDescent="0.2">
      <c r="A632">
        <v>4360</v>
      </c>
      <c r="B632" t="s">
        <v>1170</v>
      </c>
      <c r="C632" s="1">
        <v>53.76</v>
      </c>
      <c r="D632" s="2" t="s">
        <v>1351</v>
      </c>
    </row>
    <row r="633" spans="1:4" x14ac:dyDescent="0.2">
      <c r="A633">
        <v>4361</v>
      </c>
      <c r="B633" t="s">
        <v>1171</v>
      </c>
      <c r="C633" s="1">
        <v>62.24</v>
      </c>
      <c r="D633" s="2" t="s">
        <v>1354</v>
      </c>
    </row>
    <row r="634" spans="1:4" x14ac:dyDescent="0.2">
      <c r="A634">
        <v>4362</v>
      </c>
      <c r="B634" t="s">
        <v>1172</v>
      </c>
      <c r="C634" s="1">
        <v>72.84</v>
      </c>
      <c r="D634" s="2" t="s">
        <v>1358</v>
      </c>
    </row>
    <row r="635" spans="1:4" x14ac:dyDescent="0.2">
      <c r="A635">
        <v>4363</v>
      </c>
      <c r="B635" t="s">
        <v>1173</v>
      </c>
      <c r="C635" s="1">
        <v>83.44</v>
      </c>
      <c r="D635" s="2" t="s">
        <v>880</v>
      </c>
    </row>
    <row r="636" spans="1:4" x14ac:dyDescent="0.2">
      <c r="A636">
        <v>4364</v>
      </c>
      <c r="B636" t="s">
        <v>1174</v>
      </c>
      <c r="C636" s="1">
        <v>104.64</v>
      </c>
      <c r="D636" s="2" t="s">
        <v>885</v>
      </c>
    </row>
    <row r="637" spans="1:4" x14ac:dyDescent="0.2">
      <c r="A637">
        <v>4365</v>
      </c>
      <c r="B637" t="s">
        <v>1175</v>
      </c>
      <c r="C637" s="1">
        <v>125.84</v>
      </c>
      <c r="D637" s="2" t="s">
        <v>888</v>
      </c>
    </row>
    <row r="638" spans="1:4" x14ac:dyDescent="0.2">
      <c r="A638">
        <v>4366</v>
      </c>
      <c r="B638" t="s">
        <v>1176</v>
      </c>
      <c r="C638" s="1">
        <v>147.04</v>
      </c>
      <c r="D638" s="2" t="s">
        <v>890</v>
      </c>
    </row>
    <row r="639" spans="1:4" x14ac:dyDescent="0.2">
      <c r="A639">
        <v>4367</v>
      </c>
      <c r="B639" t="s">
        <v>960</v>
      </c>
      <c r="C639" s="1">
        <v>33.07</v>
      </c>
      <c r="D639" s="2" t="s">
        <v>2250</v>
      </c>
    </row>
    <row r="640" spans="1:4" x14ac:dyDescent="0.2">
      <c r="A640">
        <v>4369</v>
      </c>
      <c r="B640" t="s">
        <v>1177</v>
      </c>
      <c r="C640" s="1">
        <v>57.99</v>
      </c>
      <c r="D640" s="2" t="s">
        <v>906</v>
      </c>
    </row>
    <row r="641" spans="1:4" x14ac:dyDescent="0.2">
      <c r="A641">
        <v>4373</v>
      </c>
      <c r="B641" t="s">
        <v>1178</v>
      </c>
      <c r="C641" s="1">
        <v>55.37</v>
      </c>
      <c r="D641" s="2" t="s">
        <v>24</v>
      </c>
    </row>
    <row r="642" spans="1:4" x14ac:dyDescent="0.2">
      <c r="A642">
        <v>4375</v>
      </c>
      <c r="B642" t="s">
        <v>1179</v>
      </c>
      <c r="C642" s="1">
        <v>74.95</v>
      </c>
      <c r="D642" s="2" t="s">
        <v>1399</v>
      </c>
    </row>
    <row r="643" spans="1:4" x14ac:dyDescent="0.2">
      <c r="A643">
        <v>4376</v>
      </c>
      <c r="B643" t="s">
        <v>1180</v>
      </c>
      <c r="C643" s="1">
        <v>25.38</v>
      </c>
      <c r="D643" s="2" t="s">
        <v>1509</v>
      </c>
    </row>
    <row r="644" spans="1:4" x14ac:dyDescent="0.2">
      <c r="A644">
        <v>4377</v>
      </c>
      <c r="B644" t="s">
        <v>1181</v>
      </c>
      <c r="C644" s="1">
        <v>20.04</v>
      </c>
      <c r="D644" s="2" t="s">
        <v>696</v>
      </c>
    </row>
    <row r="645" spans="1:4" x14ac:dyDescent="0.2">
      <c r="A645">
        <v>4378</v>
      </c>
      <c r="B645" t="s">
        <v>1182</v>
      </c>
      <c r="C645" s="1">
        <v>24.54</v>
      </c>
      <c r="D645" s="2" t="s">
        <v>766</v>
      </c>
    </row>
    <row r="646" spans="1:4" x14ac:dyDescent="0.2">
      <c r="A646">
        <v>4379</v>
      </c>
      <c r="B646" t="s">
        <v>1183</v>
      </c>
      <c r="C646" s="1">
        <v>12.72</v>
      </c>
      <c r="D646" s="2" t="s">
        <v>1183</v>
      </c>
    </row>
    <row r="647" spans="1:4" x14ac:dyDescent="0.2">
      <c r="A647">
        <v>4380</v>
      </c>
      <c r="B647" t="s">
        <v>178</v>
      </c>
      <c r="C647" s="1">
        <v>10.98</v>
      </c>
      <c r="D647" s="2" t="s">
        <v>1692</v>
      </c>
    </row>
    <row r="648" spans="1:4" x14ac:dyDescent="0.2">
      <c r="A648">
        <v>4381</v>
      </c>
      <c r="B648" t="s">
        <v>172</v>
      </c>
      <c r="C648" s="1">
        <v>24.1</v>
      </c>
      <c r="D648" s="2" t="s">
        <v>1727</v>
      </c>
    </row>
    <row r="649" spans="1:4" x14ac:dyDescent="0.2">
      <c r="A649">
        <v>4382</v>
      </c>
      <c r="B649" t="s">
        <v>1184</v>
      </c>
      <c r="C649" s="1">
        <v>21.35</v>
      </c>
      <c r="D649" s="2" t="s">
        <v>1374</v>
      </c>
    </row>
    <row r="650" spans="1:4" x14ac:dyDescent="0.2">
      <c r="A650">
        <v>4386</v>
      </c>
      <c r="B650" t="s">
        <v>1185</v>
      </c>
      <c r="C650" s="1">
        <v>48.53</v>
      </c>
      <c r="D650" s="2" t="s">
        <v>1246</v>
      </c>
    </row>
    <row r="651" spans="1:4" x14ac:dyDescent="0.2">
      <c r="A651">
        <v>4387</v>
      </c>
      <c r="B651" t="s">
        <v>1186</v>
      </c>
      <c r="C651" s="1">
        <v>52.77</v>
      </c>
      <c r="D651" s="2" t="s">
        <v>1249</v>
      </c>
    </row>
    <row r="652" spans="1:4" x14ac:dyDescent="0.2">
      <c r="A652">
        <v>4388</v>
      </c>
      <c r="B652" t="s">
        <v>1187</v>
      </c>
      <c r="C652" s="1">
        <v>57.01</v>
      </c>
      <c r="D652" s="2" t="s">
        <v>1251</v>
      </c>
    </row>
    <row r="653" spans="1:4" x14ac:dyDescent="0.2">
      <c r="A653">
        <v>4389</v>
      </c>
      <c r="B653" t="s">
        <v>1188</v>
      </c>
      <c r="C653" s="1">
        <v>65.489999999999995</v>
      </c>
      <c r="D653" s="2" t="s">
        <v>1254</v>
      </c>
    </row>
    <row r="654" spans="1:4" x14ac:dyDescent="0.2">
      <c r="A654">
        <v>4390</v>
      </c>
      <c r="B654" t="s">
        <v>166</v>
      </c>
      <c r="C654" s="1">
        <v>76.099999999999994</v>
      </c>
      <c r="D654" s="2" t="s">
        <v>1257</v>
      </c>
    </row>
    <row r="655" spans="1:4" x14ac:dyDescent="0.2">
      <c r="A655">
        <v>4391</v>
      </c>
      <c r="B655" t="s">
        <v>167</v>
      </c>
      <c r="C655" s="1">
        <v>86.69</v>
      </c>
      <c r="D655" s="2" t="s">
        <v>1260</v>
      </c>
    </row>
    <row r="656" spans="1:4" x14ac:dyDescent="0.2">
      <c r="A656">
        <v>4392</v>
      </c>
      <c r="B656" t="s">
        <v>2585</v>
      </c>
      <c r="C656" s="1">
        <v>107.89</v>
      </c>
      <c r="D656" s="2" t="s">
        <v>799</v>
      </c>
    </row>
    <row r="657" spans="1:4" x14ac:dyDescent="0.2">
      <c r="A657">
        <v>4393</v>
      </c>
      <c r="B657" t="s">
        <v>2586</v>
      </c>
      <c r="C657" s="1">
        <v>129.1</v>
      </c>
      <c r="D657" s="2" t="s">
        <v>306</v>
      </c>
    </row>
    <row r="658" spans="1:4" x14ac:dyDescent="0.2">
      <c r="A658">
        <v>4394</v>
      </c>
      <c r="B658" t="s">
        <v>2587</v>
      </c>
      <c r="C658" s="1">
        <v>150.30000000000001</v>
      </c>
      <c r="D658" s="2" t="s">
        <v>858</v>
      </c>
    </row>
    <row r="659" spans="1:4" x14ac:dyDescent="0.2">
      <c r="A659">
        <v>4400</v>
      </c>
      <c r="B659" t="s">
        <v>2588</v>
      </c>
      <c r="C659" s="1">
        <v>43.15</v>
      </c>
      <c r="D659" s="2" t="s">
        <v>893</v>
      </c>
    </row>
    <row r="660" spans="1:4" x14ac:dyDescent="0.2">
      <c r="A660">
        <v>4402</v>
      </c>
      <c r="B660" t="s">
        <v>2589</v>
      </c>
      <c r="C660" s="1">
        <v>69.83</v>
      </c>
      <c r="D660" s="2" t="s">
        <v>2202</v>
      </c>
    </row>
    <row r="661" spans="1:4" x14ac:dyDescent="0.2">
      <c r="A661">
        <v>4403</v>
      </c>
      <c r="B661" t="s">
        <v>2590</v>
      </c>
      <c r="C661" s="1">
        <v>3255.23</v>
      </c>
      <c r="D661" s="2" t="s">
        <v>2344</v>
      </c>
    </row>
    <row r="662" spans="1:4" x14ac:dyDescent="0.2">
      <c r="A662">
        <v>4404</v>
      </c>
      <c r="B662" t="s">
        <v>2591</v>
      </c>
      <c r="C662" s="1">
        <v>4740.05</v>
      </c>
      <c r="D662" s="2" t="s">
        <v>2349</v>
      </c>
    </row>
    <row r="663" spans="1:4" x14ac:dyDescent="0.2">
      <c r="A663">
        <v>4405</v>
      </c>
      <c r="B663" t="s">
        <v>2592</v>
      </c>
      <c r="C663" s="1">
        <v>19.510000000000002</v>
      </c>
      <c r="D663" s="2" t="s">
        <v>694</v>
      </c>
    </row>
    <row r="664" spans="1:4" x14ac:dyDescent="0.2">
      <c r="A664">
        <v>4406</v>
      </c>
      <c r="B664" t="s">
        <v>2593</v>
      </c>
      <c r="C664" s="1">
        <v>26.32</v>
      </c>
      <c r="D664" s="2" t="s">
        <v>671</v>
      </c>
    </row>
    <row r="665" spans="1:4" x14ac:dyDescent="0.2">
      <c r="A665">
        <v>4407</v>
      </c>
      <c r="B665" t="s">
        <v>2594</v>
      </c>
      <c r="C665" s="1">
        <v>66.48</v>
      </c>
      <c r="D665" s="2" t="s">
        <v>1356</v>
      </c>
    </row>
    <row r="666" spans="1:4" x14ac:dyDescent="0.2">
      <c r="A666">
        <v>4408</v>
      </c>
      <c r="B666" t="s">
        <v>2595</v>
      </c>
      <c r="C666" s="1">
        <v>33.1</v>
      </c>
      <c r="D666" s="2" t="s">
        <v>672</v>
      </c>
    </row>
    <row r="667" spans="1:4" x14ac:dyDescent="0.2">
      <c r="A667">
        <v>4409</v>
      </c>
      <c r="B667" t="s">
        <v>2596</v>
      </c>
      <c r="C667" s="1">
        <v>39.86</v>
      </c>
      <c r="D667" s="2" t="s">
        <v>673</v>
      </c>
    </row>
    <row r="668" spans="1:4" x14ac:dyDescent="0.2">
      <c r="A668">
        <v>4410</v>
      </c>
      <c r="B668" t="s">
        <v>2597</v>
      </c>
      <c r="C668" s="1">
        <v>26.32</v>
      </c>
      <c r="D668" s="2" t="s">
        <v>2048</v>
      </c>
    </row>
    <row r="669" spans="1:4" x14ac:dyDescent="0.2">
      <c r="A669">
        <v>4411</v>
      </c>
      <c r="B669" t="s">
        <v>2598</v>
      </c>
      <c r="C669" s="1">
        <v>33.1</v>
      </c>
      <c r="D669" s="2" t="s">
        <v>2049</v>
      </c>
    </row>
    <row r="670" spans="1:4" x14ac:dyDescent="0.2">
      <c r="A670">
        <v>4412</v>
      </c>
      <c r="B670" t="s">
        <v>2599</v>
      </c>
      <c r="C670" s="1">
        <v>39.86</v>
      </c>
      <c r="D670" s="2" t="s">
        <v>2050</v>
      </c>
    </row>
    <row r="671" spans="1:4" x14ac:dyDescent="0.2">
      <c r="A671">
        <v>4413</v>
      </c>
      <c r="B671" t="s">
        <v>2600</v>
      </c>
      <c r="C671" s="1">
        <v>47.39</v>
      </c>
      <c r="D671" s="2" t="s">
        <v>897</v>
      </c>
    </row>
    <row r="672" spans="1:4" x14ac:dyDescent="0.2">
      <c r="A672">
        <v>4415</v>
      </c>
      <c r="B672" t="s">
        <v>2601</v>
      </c>
      <c r="C672" s="1">
        <v>109.42</v>
      </c>
      <c r="D672" s="2" t="s">
        <v>366</v>
      </c>
    </row>
    <row r="673" spans="1:4" x14ac:dyDescent="0.2">
      <c r="A673">
        <v>4416</v>
      </c>
      <c r="B673" t="s">
        <v>2602</v>
      </c>
      <c r="C673" s="1">
        <v>62.92</v>
      </c>
      <c r="D673" s="2" t="s">
        <v>1341</v>
      </c>
    </row>
    <row r="674" spans="1:4" x14ac:dyDescent="0.2">
      <c r="A674">
        <v>4417</v>
      </c>
      <c r="B674" t="s">
        <v>2603</v>
      </c>
      <c r="C674" s="1">
        <v>84.13</v>
      </c>
      <c r="D674" s="2" t="s">
        <v>1342</v>
      </c>
    </row>
    <row r="675" spans="1:4" x14ac:dyDescent="0.2">
      <c r="A675">
        <v>4418</v>
      </c>
      <c r="B675" t="s">
        <v>2604</v>
      </c>
      <c r="C675" s="1">
        <v>105.33</v>
      </c>
      <c r="D675" s="2" t="s">
        <v>1343</v>
      </c>
    </row>
    <row r="676" spans="1:4" x14ac:dyDescent="0.2">
      <c r="A676">
        <v>4419</v>
      </c>
      <c r="B676" t="s">
        <v>2605</v>
      </c>
      <c r="C676" s="1">
        <v>18.3</v>
      </c>
      <c r="D676" s="2" t="s">
        <v>2294</v>
      </c>
    </row>
    <row r="677" spans="1:4" x14ac:dyDescent="0.2">
      <c r="A677">
        <v>4420</v>
      </c>
      <c r="B677" t="s">
        <v>2606</v>
      </c>
      <c r="C677" s="1">
        <v>25.42</v>
      </c>
      <c r="D677" s="2" t="s">
        <v>2295</v>
      </c>
    </row>
    <row r="678" spans="1:4" x14ac:dyDescent="0.2">
      <c r="A678">
        <v>4421</v>
      </c>
      <c r="B678" t="s">
        <v>2607</v>
      </c>
      <c r="C678" s="1">
        <v>32.520000000000003</v>
      </c>
      <c r="D678" s="2" t="s">
        <v>2296</v>
      </c>
    </row>
    <row r="679" spans="1:4" x14ac:dyDescent="0.2">
      <c r="A679">
        <v>4422</v>
      </c>
      <c r="B679" t="s">
        <v>2608</v>
      </c>
      <c r="C679" s="1">
        <v>34.76</v>
      </c>
      <c r="D679" s="2" t="s">
        <v>2042</v>
      </c>
    </row>
    <row r="680" spans="1:4" x14ac:dyDescent="0.2">
      <c r="A680">
        <v>4423</v>
      </c>
      <c r="B680" t="s">
        <v>2609</v>
      </c>
      <c r="C680" s="1">
        <v>41.53</v>
      </c>
      <c r="D680" s="2" t="s">
        <v>2043</v>
      </c>
    </row>
    <row r="681" spans="1:4" x14ac:dyDescent="0.2">
      <c r="A681">
        <v>4424</v>
      </c>
      <c r="B681" t="s">
        <v>2610</v>
      </c>
      <c r="C681" s="1">
        <v>48.3</v>
      </c>
      <c r="D681" s="2" t="s">
        <v>2044</v>
      </c>
    </row>
    <row r="682" spans="1:4" x14ac:dyDescent="0.2">
      <c r="A682">
        <v>4426</v>
      </c>
      <c r="B682" t="s">
        <v>2611</v>
      </c>
      <c r="C682" s="1">
        <v>88.22</v>
      </c>
      <c r="D682" s="2" t="s">
        <v>365</v>
      </c>
    </row>
    <row r="683" spans="1:4" x14ac:dyDescent="0.2">
      <c r="A683">
        <v>4427</v>
      </c>
      <c r="B683" t="s">
        <v>2612</v>
      </c>
      <c r="C683" s="1">
        <v>80.52</v>
      </c>
      <c r="D683" s="2" t="s">
        <v>2204</v>
      </c>
    </row>
    <row r="684" spans="1:4" x14ac:dyDescent="0.2">
      <c r="A684">
        <v>4428</v>
      </c>
      <c r="B684" t="s">
        <v>2613</v>
      </c>
      <c r="C684" s="1">
        <v>14.19</v>
      </c>
      <c r="D684" s="2" t="s">
        <v>2314</v>
      </c>
    </row>
    <row r="685" spans="1:4" x14ac:dyDescent="0.2">
      <c r="A685">
        <v>4429</v>
      </c>
      <c r="B685" t="s">
        <v>2614</v>
      </c>
      <c r="C685" s="1">
        <v>168.24</v>
      </c>
      <c r="D685" s="2" t="s">
        <v>2411</v>
      </c>
    </row>
    <row r="686" spans="1:4" x14ac:dyDescent="0.2">
      <c r="A686">
        <v>4430</v>
      </c>
      <c r="B686" t="s">
        <v>2615</v>
      </c>
      <c r="C686" s="1">
        <v>66.47</v>
      </c>
      <c r="D686" s="2" t="s">
        <v>1396</v>
      </c>
    </row>
    <row r="687" spans="1:4" x14ac:dyDescent="0.2">
      <c r="A687">
        <v>4431</v>
      </c>
      <c r="B687" t="s">
        <v>2616</v>
      </c>
      <c r="C687" s="1">
        <v>69.73</v>
      </c>
      <c r="D687" s="2" t="s">
        <v>1255</v>
      </c>
    </row>
    <row r="688" spans="1:4" x14ac:dyDescent="0.2">
      <c r="A688">
        <v>4432</v>
      </c>
      <c r="B688" t="s">
        <v>2617</v>
      </c>
      <c r="C688" s="1">
        <v>51.8</v>
      </c>
      <c r="D688" s="2" t="s">
        <v>388</v>
      </c>
    </row>
    <row r="689" spans="1:4" x14ac:dyDescent="0.2">
      <c r="A689">
        <v>4433</v>
      </c>
      <c r="B689" t="s">
        <v>2618</v>
      </c>
      <c r="C689" s="1">
        <v>56.02</v>
      </c>
      <c r="D689" s="2" t="s">
        <v>390</v>
      </c>
    </row>
    <row r="690" spans="1:4" x14ac:dyDescent="0.2">
      <c r="A690">
        <v>4434</v>
      </c>
      <c r="B690" t="s">
        <v>2619</v>
      </c>
      <c r="C690" s="1">
        <v>60.27</v>
      </c>
      <c r="D690" s="2" t="s">
        <v>392</v>
      </c>
    </row>
    <row r="691" spans="1:4" x14ac:dyDescent="0.2">
      <c r="A691">
        <v>4435</v>
      </c>
      <c r="B691" t="s">
        <v>2620</v>
      </c>
      <c r="C691" s="1">
        <v>68.75</v>
      </c>
      <c r="D691" s="2" t="s">
        <v>2030</v>
      </c>
    </row>
    <row r="692" spans="1:4" x14ac:dyDescent="0.2">
      <c r="A692">
        <v>4436</v>
      </c>
      <c r="B692" t="s">
        <v>2621</v>
      </c>
      <c r="C692" s="1">
        <v>79.349999999999994</v>
      </c>
      <c r="D692" s="2" t="s">
        <v>2031</v>
      </c>
    </row>
    <row r="693" spans="1:4" x14ac:dyDescent="0.2">
      <c r="A693">
        <v>4437</v>
      </c>
      <c r="B693" t="s">
        <v>171</v>
      </c>
      <c r="C693" s="1">
        <v>89.95</v>
      </c>
      <c r="D693" s="2" t="s">
        <v>2034</v>
      </c>
    </row>
    <row r="694" spans="1:4" x14ac:dyDescent="0.2">
      <c r="A694">
        <v>4438</v>
      </c>
      <c r="B694" t="s">
        <v>2276</v>
      </c>
      <c r="C694" s="1">
        <v>111.15</v>
      </c>
      <c r="D694" s="2" t="s">
        <v>2021</v>
      </c>
    </row>
    <row r="695" spans="1:4" x14ac:dyDescent="0.2">
      <c r="A695">
        <v>4439</v>
      </c>
      <c r="B695" t="s">
        <v>2380</v>
      </c>
      <c r="C695" s="1">
        <v>132.35</v>
      </c>
      <c r="D695" s="2" t="s">
        <v>2023</v>
      </c>
    </row>
    <row r="696" spans="1:4" x14ac:dyDescent="0.2">
      <c r="A696">
        <v>4440</v>
      </c>
      <c r="B696" t="s">
        <v>871</v>
      </c>
      <c r="C696" s="1">
        <v>153.56</v>
      </c>
      <c r="D696" s="2" t="s">
        <v>2025</v>
      </c>
    </row>
    <row r="697" spans="1:4" x14ac:dyDescent="0.2">
      <c r="A697">
        <v>4441</v>
      </c>
      <c r="B697" t="s">
        <v>59</v>
      </c>
      <c r="C697" s="1">
        <v>53.12</v>
      </c>
      <c r="D697" s="2" t="s">
        <v>23</v>
      </c>
    </row>
    <row r="698" spans="1:4" x14ac:dyDescent="0.2">
      <c r="A698">
        <v>4442</v>
      </c>
      <c r="B698" t="s">
        <v>2273</v>
      </c>
      <c r="C698" s="1">
        <v>28.58</v>
      </c>
      <c r="D698" s="2" t="s">
        <v>1282</v>
      </c>
    </row>
    <row r="699" spans="1:4" x14ac:dyDescent="0.2">
      <c r="A699">
        <v>4443</v>
      </c>
      <c r="B699" t="s">
        <v>60</v>
      </c>
      <c r="C699" s="1">
        <v>49.52</v>
      </c>
      <c r="D699" s="2" t="s">
        <v>756</v>
      </c>
    </row>
    <row r="700" spans="1:4" x14ac:dyDescent="0.2">
      <c r="A700">
        <v>4444</v>
      </c>
      <c r="B700" t="s">
        <v>61</v>
      </c>
      <c r="C700" s="1">
        <v>2512.8000000000002</v>
      </c>
      <c r="D700" s="2" t="s">
        <v>2343</v>
      </c>
    </row>
    <row r="701" spans="1:4" x14ac:dyDescent="0.2">
      <c r="A701">
        <v>4445</v>
      </c>
      <c r="B701" t="s">
        <v>62</v>
      </c>
      <c r="C701" s="1">
        <v>82.77</v>
      </c>
      <c r="D701" s="2" t="s">
        <v>861</v>
      </c>
    </row>
    <row r="702" spans="1:4" x14ac:dyDescent="0.2">
      <c r="A702">
        <v>4446</v>
      </c>
      <c r="B702" t="s">
        <v>63</v>
      </c>
      <c r="C702" s="1">
        <v>39.479999999999997</v>
      </c>
      <c r="D702" s="2" t="s">
        <v>1232</v>
      </c>
    </row>
    <row r="703" spans="1:4" x14ac:dyDescent="0.2">
      <c r="A703">
        <v>4447</v>
      </c>
      <c r="B703" t="s">
        <v>64</v>
      </c>
      <c r="C703" s="1">
        <v>62.11</v>
      </c>
      <c r="D703" s="2" t="s">
        <v>26</v>
      </c>
    </row>
    <row r="704" spans="1:4" x14ac:dyDescent="0.2">
      <c r="A704">
        <v>4448</v>
      </c>
      <c r="B704" t="s">
        <v>65</v>
      </c>
      <c r="C704" s="1">
        <v>72.069999999999993</v>
      </c>
      <c r="D704" s="2" t="s">
        <v>38</v>
      </c>
    </row>
    <row r="705" spans="1:4" x14ac:dyDescent="0.2">
      <c r="A705">
        <v>4449</v>
      </c>
      <c r="B705" t="s">
        <v>66</v>
      </c>
      <c r="C705" s="1">
        <v>25.97</v>
      </c>
      <c r="D705" s="2" t="s">
        <v>1703</v>
      </c>
    </row>
    <row r="706" spans="1:4" x14ac:dyDescent="0.2">
      <c r="A706">
        <v>4450</v>
      </c>
      <c r="B706" t="s">
        <v>67</v>
      </c>
      <c r="C706" s="1">
        <v>97.19</v>
      </c>
      <c r="D706" s="2" t="s">
        <v>862</v>
      </c>
    </row>
    <row r="707" spans="1:4" x14ac:dyDescent="0.2">
      <c r="A707">
        <v>4451</v>
      </c>
      <c r="B707" t="s">
        <v>2115</v>
      </c>
      <c r="C707" s="1">
        <v>18.03</v>
      </c>
      <c r="D707" s="2">
        <v>1</v>
      </c>
    </row>
    <row r="708" spans="1:4" x14ac:dyDescent="0.2">
      <c r="A708">
        <v>4452</v>
      </c>
      <c r="B708" t="s">
        <v>2368</v>
      </c>
      <c r="C708" s="1">
        <v>22.6</v>
      </c>
      <c r="D708" s="2">
        <v>2</v>
      </c>
    </row>
    <row r="709" spans="1:4" x14ac:dyDescent="0.2">
      <c r="A709">
        <v>4453</v>
      </c>
      <c r="B709" t="s">
        <v>2387</v>
      </c>
      <c r="C709" s="1">
        <v>29.01</v>
      </c>
      <c r="D709" s="2">
        <v>3</v>
      </c>
    </row>
    <row r="710" spans="1:4" x14ac:dyDescent="0.2">
      <c r="A710">
        <v>4454</v>
      </c>
      <c r="B710" t="s">
        <v>2113</v>
      </c>
      <c r="C710" s="1">
        <v>40.6</v>
      </c>
      <c r="D710" s="2">
        <v>5</v>
      </c>
    </row>
    <row r="711" spans="1:4" x14ac:dyDescent="0.2">
      <c r="A711">
        <v>4455</v>
      </c>
      <c r="B711" t="s">
        <v>68</v>
      </c>
      <c r="C711" s="1">
        <v>56.51</v>
      </c>
      <c r="D711" s="2">
        <v>10</v>
      </c>
    </row>
    <row r="712" spans="1:4" x14ac:dyDescent="0.2">
      <c r="A712">
        <v>4456</v>
      </c>
      <c r="B712" t="s">
        <v>69</v>
      </c>
      <c r="C712" s="1">
        <v>136.80000000000001</v>
      </c>
      <c r="D712" s="2">
        <v>15</v>
      </c>
    </row>
    <row r="713" spans="1:4" x14ac:dyDescent="0.2">
      <c r="A713">
        <v>4457</v>
      </c>
      <c r="B713" t="s">
        <v>70</v>
      </c>
      <c r="C713" s="1">
        <v>173.36</v>
      </c>
      <c r="D713" s="2">
        <v>20</v>
      </c>
    </row>
    <row r="714" spans="1:4" x14ac:dyDescent="0.2">
      <c r="A714">
        <v>4458</v>
      </c>
      <c r="B714" t="s">
        <v>257</v>
      </c>
      <c r="C714" s="1">
        <v>209.89</v>
      </c>
      <c r="D714" s="2">
        <v>25</v>
      </c>
    </row>
    <row r="715" spans="1:4" x14ac:dyDescent="0.2">
      <c r="A715">
        <v>4459</v>
      </c>
      <c r="B715" t="s">
        <v>258</v>
      </c>
      <c r="C715" s="1">
        <v>247.18</v>
      </c>
      <c r="D715" s="2">
        <v>30</v>
      </c>
    </row>
    <row r="716" spans="1:4" x14ac:dyDescent="0.2">
      <c r="A716">
        <v>4461</v>
      </c>
      <c r="B716" t="s">
        <v>259</v>
      </c>
      <c r="C716" s="1">
        <v>78.209999999999994</v>
      </c>
      <c r="D716" s="2" t="s">
        <v>1258</v>
      </c>
    </row>
    <row r="717" spans="1:4" x14ac:dyDescent="0.2">
      <c r="A717">
        <v>4462</v>
      </c>
      <c r="B717" t="s">
        <v>260</v>
      </c>
      <c r="C717" s="1">
        <v>117.36</v>
      </c>
      <c r="D717" s="2" t="s">
        <v>288</v>
      </c>
    </row>
    <row r="718" spans="1:4" x14ac:dyDescent="0.2">
      <c r="A718">
        <v>4463</v>
      </c>
      <c r="B718" t="s">
        <v>261</v>
      </c>
      <c r="C718" s="1">
        <v>51.63</v>
      </c>
      <c r="D718" s="2" t="s">
        <v>898</v>
      </c>
    </row>
    <row r="719" spans="1:4" x14ac:dyDescent="0.2">
      <c r="A719">
        <v>4464</v>
      </c>
      <c r="B719" t="s">
        <v>2475</v>
      </c>
      <c r="C719" s="1">
        <v>78.739999999999995</v>
      </c>
      <c r="D719" s="2" t="s">
        <v>1239</v>
      </c>
    </row>
    <row r="720" spans="1:4" x14ac:dyDescent="0.2">
      <c r="A720">
        <v>4465</v>
      </c>
      <c r="B720" t="s">
        <v>2476</v>
      </c>
      <c r="C720" s="1">
        <v>12.19</v>
      </c>
      <c r="D720" s="2" t="s">
        <v>2476</v>
      </c>
    </row>
    <row r="721" spans="1:4" x14ac:dyDescent="0.2">
      <c r="A721">
        <v>4466</v>
      </c>
      <c r="B721" t="s">
        <v>2477</v>
      </c>
      <c r="C721" s="1">
        <v>95.17</v>
      </c>
      <c r="D721" s="2" t="s">
        <v>1261</v>
      </c>
    </row>
    <row r="722" spans="1:4" x14ac:dyDescent="0.2">
      <c r="A722">
        <v>4469</v>
      </c>
      <c r="B722" t="s">
        <v>2478</v>
      </c>
      <c r="C722" s="1">
        <v>43.3</v>
      </c>
      <c r="D722" s="2" t="s">
        <v>2478</v>
      </c>
    </row>
    <row r="723" spans="1:4" x14ac:dyDescent="0.2">
      <c r="A723">
        <v>4470</v>
      </c>
      <c r="B723" t="s">
        <v>2479</v>
      </c>
      <c r="C723" s="1">
        <v>50.4</v>
      </c>
      <c r="D723" s="2" t="s">
        <v>2479</v>
      </c>
    </row>
    <row r="724" spans="1:4" x14ac:dyDescent="0.2">
      <c r="A724">
        <v>4471</v>
      </c>
      <c r="B724" t="s">
        <v>2480</v>
      </c>
      <c r="C724" s="1">
        <v>57.5</v>
      </c>
      <c r="D724" s="2" t="s">
        <v>2480</v>
      </c>
    </row>
    <row r="725" spans="1:4" x14ac:dyDescent="0.2">
      <c r="A725">
        <v>4472</v>
      </c>
      <c r="B725" t="s">
        <v>2481</v>
      </c>
      <c r="C725" s="1">
        <v>64.62</v>
      </c>
      <c r="D725" s="2" t="s">
        <v>2481</v>
      </c>
    </row>
    <row r="726" spans="1:4" x14ac:dyDescent="0.2">
      <c r="A726">
        <v>4473</v>
      </c>
      <c r="B726" t="s">
        <v>2482</v>
      </c>
      <c r="C726" s="1">
        <v>118.11</v>
      </c>
      <c r="D726" s="2" t="s">
        <v>736</v>
      </c>
    </row>
    <row r="727" spans="1:4" x14ac:dyDescent="0.2">
      <c r="A727">
        <v>4474</v>
      </c>
      <c r="B727" t="s">
        <v>2483</v>
      </c>
      <c r="C727" s="1">
        <v>131.47</v>
      </c>
      <c r="D727" s="2" t="s">
        <v>1492</v>
      </c>
    </row>
    <row r="728" spans="1:4" x14ac:dyDescent="0.2">
      <c r="A728">
        <v>4475</v>
      </c>
      <c r="B728" t="s">
        <v>2484</v>
      </c>
      <c r="C728" s="1">
        <v>96.07</v>
      </c>
      <c r="D728" s="2" t="s">
        <v>2008</v>
      </c>
    </row>
    <row r="729" spans="1:4" x14ac:dyDescent="0.2">
      <c r="A729">
        <v>4476</v>
      </c>
      <c r="B729" t="s">
        <v>945</v>
      </c>
      <c r="C729" s="1">
        <v>106.75</v>
      </c>
      <c r="D729" s="2" t="s">
        <v>2009</v>
      </c>
    </row>
    <row r="730" spans="1:4" x14ac:dyDescent="0.2">
      <c r="A730">
        <v>4477</v>
      </c>
      <c r="B730" t="s">
        <v>946</v>
      </c>
      <c r="C730" s="1">
        <v>27.22</v>
      </c>
      <c r="D730" s="2" t="s">
        <v>1383</v>
      </c>
    </row>
    <row r="731" spans="1:4" x14ac:dyDescent="0.2">
      <c r="A731">
        <v>4478</v>
      </c>
      <c r="B731" t="s">
        <v>947</v>
      </c>
      <c r="C731" s="1">
        <v>30.5</v>
      </c>
      <c r="D731" s="2" t="s">
        <v>1384</v>
      </c>
    </row>
    <row r="732" spans="1:4" x14ac:dyDescent="0.2">
      <c r="A732">
        <v>4479</v>
      </c>
      <c r="B732" t="s">
        <v>948</v>
      </c>
      <c r="C732" s="1">
        <v>40.04</v>
      </c>
      <c r="D732" s="2" t="s">
        <v>1385</v>
      </c>
    </row>
    <row r="733" spans="1:4" x14ac:dyDescent="0.2">
      <c r="A733">
        <v>4480</v>
      </c>
      <c r="B733" t="s">
        <v>949</v>
      </c>
      <c r="C733" s="1">
        <v>72.44</v>
      </c>
      <c r="D733" s="2" t="s">
        <v>307</v>
      </c>
    </row>
    <row r="734" spans="1:4" x14ac:dyDescent="0.2">
      <c r="A734">
        <v>4481</v>
      </c>
      <c r="B734" t="s">
        <v>950</v>
      </c>
      <c r="C734" s="1">
        <v>19.579999999999998</v>
      </c>
      <c r="D734" s="2" t="s">
        <v>15</v>
      </c>
    </row>
    <row r="735" spans="1:4" x14ac:dyDescent="0.2">
      <c r="A735">
        <v>4482</v>
      </c>
      <c r="B735" t="s">
        <v>951</v>
      </c>
      <c r="C735" s="1">
        <v>24.69</v>
      </c>
      <c r="D735" s="2" t="s">
        <v>16</v>
      </c>
    </row>
    <row r="736" spans="1:4" x14ac:dyDescent="0.2">
      <c r="A736">
        <v>4483</v>
      </c>
      <c r="B736" t="s">
        <v>952</v>
      </c>
      <c r="C736" s="1">
        <v>23.25</v>
      </c>
      <c r="D736" s="2" t="s">
        <v>702</v>
      </c>
    </row>
    <row r="737" spans="1:4" x14ac:dyDescent="0.2">
      <c r="A737">
        <v>4484</v>
      </c>
      <c r="B737" t="s">
        <v>2495</v>
      </c>
      <c r="C737" s="1">
        <v>120.61</v>
      </c>
      <c r="D737" s="2" t="s">
        <v>801</v>
      </c>
    </row>
    <row r="738" spans="1:4" x14ac:dyDescent="0.2">
      <c r="A738">
        <v>4485</v>
      </c>
      <c r="B738" t="s">
        <v>2496</v>
      </c>
      <c r="C738" s="1">
        <v>91.92</v>
      </c>
      <c r="D738" s="2" t="s">
        <v>1882</v>
      </c>
    </row>
    <row r="739" spans="1:4" x14ac:dyDescent="0.2">
      <c r="A739">
        <v>4486</v>
      </c>
      <c r="B739" t="s">
        <v>2497</v>
      </c>
      <c r="C739" s="1">
        <v>10.039999999999999</v>
      </c>
      <c r="D739" s="2" t="s">
        <v>2497</v>
      </c>
    </row>
    <row r="740" spans="1:4" x14ac:dyDescent="0.2">
      <c r="A740">
        <v>4487</v>
      </c>
      <c r="B740" t="s">
        <v>2498</v>
      </c>
      <c r="C740" s="1">
        <v>65.72</v>
      </c>
      <c r="D740" s="2" t="s">
        <v>1879</v>
      </c>
    </row>
    <row r="741" spans="1:4" x14ac:dyDescent="0.2">
      <c r="A741">
        <v>4488</v>
      </c>
      <c r="B741" t="s">
        <v>2499</v>
      </c>
      <c r="C741" s="1">
        <v>44.4</v>
      </c>
      <c r="D741" s="2" t="s">
        <v>896</v>
      </c>
    </row>
    <row r="742" spans="1:4" x14ac:dyDescent="0.2">
      <c r="A742">
        <v>4490</v>
      </c>
      <c r="B742" t="s">
        <v>2500</v>
      </c>
      <c r="C742" s="1">
        <v>582.52</v>
      </c>
      <c r="D742" s="2" t="s">
        <v>2347</v>
      </c>
    </row>
    <row r="743" spans="1:4" x14ac:dyDescent="0.2">
      <c r="A743">
        <v>4491</v>
      </c>
      <c r="B743" t="s">
        <v>2501</v>
      </c>
      <c r="C743" s="1">
        <v>1027.94</v>
      </c>
      <c r="D743" s="2" t="s">
        <v>224</v>
      </c>
    </row>
    <row r="744" spans="1:4" x14ac:dyDescent="0.2">
      <c r="A744">
        <v>4492</v>
      </c>
      <c r="B744" t="s">
        <v>2502</v>
      </c>
      <c r="C744" s="1">
        <v>1770.38</v>
      </c>
      <c r="D744" s="2" t="s">
        <v>2341</v>
      </c>
    </row>
    <row r="745" spans="1:4" x14ac:dyDescent="0.2">
      <c r="A745">
        <v>4493</v>
      </c>
      <c r="B745" t="s">
        <v>2503</v>
      </c>
      <c r="C745" s="1">
        <v>582.52</v>
      </c>
      <c r="D745" s="2" t="s">
        <v>2346</v>
      </c>
    </row>
    <row r="746" spans="1:4" x14ac:dyDescent="0.2">
      <c r="A746">
        <v>4494</v>
      </c>
      <c r="B746" t="s">
        <v>2504</v>
      </c>
      <c r="C746" s="1">
        <v>1027.94</v>
      </c>
      <c r="D746" s="2" t="s">
        <v>2352</v>
      </c>
    </row>
    <row r="747" spans="1:4" x14ac:dyDescent="0.2">
      <c r="A747">
        <v>4495</v>
      </c>
      <c r="B747" t="s">
        <v>2505</v>
      </c>
      <c r="C747" s="1">
        <v>1770.38</v>
      </c>
      <c r="D747" s="2" t="s">
        <v>2340</v>
      </c>
    </row>
    <row r="748" spans="1:4" x14ac:dyDescent="0.2">
      <c r="A748">
        <v>4497</v>
      </c>
      <c r="B748" t="s">
        <v>963</v>
      </c>
      <c r="C748" s="1">
        <v>16.809999999999999</v>
      </c>
      <c r="D748" s="2" t="s">
        <v>35</v>
      </c>
    </row>
    <row r="749" spans="1:4" x14ac:dyDescent="0.2">
      <c r="A749">
        <v>4498</v>
      </c>
      <c r="B749" t="s">
        <v>176</v>
      </c>
      <c r="C749" s="1">
        <v>13.87</v>
      </c>
      <c r="D749" s="2" t="s">
        <v>718</v>
      </c>
    </row>
    <row r="750" spans="1:4" x14ac:dyDescent="0.2">
      <c r="A750">
        <v>4499</v>
      </c>
      <c r="B750" t="s">
        <v>964</v>
      </c>
      <c r="C750" s="1">
        <v>29.79</v>
      </c>
      <c r="D750" s="2" t="s">
        <v>2000</v>
      </c>
    </row>
    <row r="751" spans="1:4" x14ac:dyDescent="0.2">
      <c r="A751">
        <v>4500</v>
      </c>
      <c r="B751" t="s">
        <v>1746</v>
      </c>
      <c r="C751" s="1">
        <v>30.98</v>
      </c>
      <c r="D751" s="2" t="s">
        <v>2628</v>
      </c>
    </row>
    <row r="752" spans="1:4" x14ac:dyDescent="0.2">
      <c r="A752">
        <v>4501</v>
      </c>
      <c r="B752" t="s">
        <v>1747</v>
      </c>
      <c r="C752" s="1">
        <v>79.2</v>
      </c>
      <c r="D752" s="2" t="s">
        <v>1400</v>
      </c>
    </row>
    <row r="753" spans="1:4" x14ac:dyDescent="0.2">
      <c r="A753">
        <v>4502</v>
      </c>
      <c r="B753" t="s">
        <v>1748</v>
      </c>
      <c r="C753" s="1">
        <v>87.68</v>
      </c>
      <c r="D753" s="2" t="s">
        <v>1880</v>
      </c>
    </row>
    <row r="754" spans="1:4" x14ac:dyDescent="0.2">
      <c r="A754">
        <v>4503</v>
      </c>
      <c r="B754" t="s">
        <v>1749</v>
      </c>
      <c r="C754" s="1">
        <v>96.16</v>
      </c>
      <c r="D754" s="2" t="s">
        <v>1884</v>
      </c>
    </row>
    <row r="755" spans="1:4" x14ac:dyDescent="0.2">
      <c r="A755">
        <v>4504</v>
      </c>
      <c r="B755" t="s">
        <v>1750</v>
      </c>
      <c r="C755" s="1">
        <v>38.51</v>
      </c>
      <c r="D755" s="2" t="s">
        <v>2045</v>
      </c>
    </row>
    <row r="756" spans="1:4" x14ac:dyDescent="0.2">
      <c r="A756">
        <v>4505</v>
      </c>
      <c r="B756" t="s">
        <v>1751</v>
      </c>
      <c r="C756" s="1">
        <v>35.26</v>
      </c>
      <c r="D756" s="2" t="s">
        <v>2047</v>
      </c>
    </row>
    <row r="757" spans="1:4" x14ac:dyDescent="0.2">
      <c r="A757">
        <v>4506</v>
      </c>
      <c r="B757" t="s">
        <v>1752</v>
      </c>
      <c r="C757" s="1">
        <v>26.86</v>
      </c>
      <c r="D757" s="2" t="s">
        <v>2046</v>
      </c>
    </row>
    <row r="758" spans="1:4" x14ac:dyDescent="0.2">
      <c r="A758">
        <v>4507</v>
      </c>
      <c r="B758" t="s">
        <v>2371</v>
      </c>
      <c r="C758" s="1">
        <v>20.54</v>
      </c>
      <c r="D758" s="2" t="s">
        <v>1726</v>
      </c>
    </row>
    <row r="759" spans="1:4" x14ac:dyDescent="0.2">
      <c r="A759">
        <v>4509</v>
      </c>
      <c r="B759" t="s">
        <v>1753</v>
      </c>
      <c r="C759" s="1">
        <v>189.44</v>
      </c>
      <c r="D759" s="2" t="s">
        <v>2412</v>
      </c>
    </row>
    <row r="760" spans="1:4" x14ac:dyDescent="0.2">
      <c r="A760">
        <v>4510</v>
      </c>
      <c r="B760" t="s">
        <v>1754</v>
      </c>
      <c r="C760" s="1">
        <v>86.69</v>
      </c>
      <c r="D760" s="2" t="s">
        <v>777</v>
      </c>
    </row>
    <row r="761" spans="1:4" x14ac:dyDescent="0.2">
      <c r="A761">
        <v>4511</v>
      </c>
      <c r="B761" t="s">
        <v>1755</v>
      </c>
      <c r="C761" s="1">
        <v>25.74</v>
      </c>
      <c r="D761" s="2" t="s">
        <v>37</v>
      </c>
    </row>
    <row r="762" spans="1:4" x14ac:dyDescent="0.2">
      <c r="A762">
        <v>4512</v>
      </c>
      <c r="B762" t="s">
        <v>1756</v>
      </c>
      <c r="C762" s="1">
        <v>52</v>
      </c>
      <c r="D762" s="2" t="s">
        <v>22</v>
      </c>
    </row>
    <row r="763" spans="1:4" x14ac:dyDescent="0.2">
      <c r="A763">
        <v>4513</v>
      </c>
      <c r="B763" t="s">
        <v>1757</v>
      </c>
      <c r="C763" s="1">
        <v>58.22</v>
      </c>
      <c r="D763" s="2" t="s">
        <v>310</v>
      </c>
    </row>
    <row r="764" spans="1:4" x14ac:dyDescent="0.2">
      <c r="A764">
        <v>4514</v>
      </c>
      <c r="B764" t="s">
        <v>1758</v>
      </c>
      <c r="C764" s="1">
        <v>68.819999999999993</v>
      </c>
      <c r="D764" s="2" t="s">
        <v>311</v>
      </c>
    </row>
    <row r="765" spans="1:4" x14ac:dyDescent="0.2">
      <c r="A765">
        <v>4515</v>
      </c>
      <c r="B765" t="s">
        <v>1759</v>
      </c>
      <c r="C765" s="1">
        <v>90.02</v>
      </c>
      <c r="D765" s="2" t="s">
        <v>11</v>
      </c>
    </row>
    <row r="766" spans="1:4" x14ac:dyDescent="0.2">
      <c r="A766">
        <v>4516</v>
      </c>
      <c r="B766" t="s">
        <v>1760</v>
      </c>
      <c r="C766" s="1">
        <v>111.22</v>
      </c>
      <c r="D766" s="2" t="s">
        <v>12</v>
      </c>
    </row>
    <row r="767" spans="1:4" x14ac:dyDescent="0.2">
      <c r="A767">
        <v>4517</v>
      </c>
      <c r="B767" t="s">
        <v>1761</v>
      </c>
      <c r="C767" s="1">
        <v>132.41999999999999</v>
      </c>
      <c r="D767" s="2" t="s">
        <v>13</v>
      </c>
    </row>
    <row r="768" spans="1:4" x14ac:dyDescent="0.2">
      <c r="A768">
        <v>4518</v>
      </c>
      <c r="B768" t="s">
        <v>1403</v>
      </c>
      <c r="C768" s="1">
        <v>234.63</v>
      </c>
      <c r="D768" s="2" t="s">
        <v>2027</v>
      </c>
    </row>
    <row r="769" spans="1:4" x14ac:dyDescent="0.2">
      <c r="A769">
        <v>4519</v>
      </c>
      <c r="B769" t="s">
        <v>1404</v>
      </c>
      <c r="C769" s="1">
        <v>42.62</v>
      </c>
      <c r="D769" s="2" t="s">
        <v>1993</v>
      </c>
    </row>
    <row r="770" spans="1:4" x14ac:dyDescent="0.2">
      <c r="A770">
        <v>4520</v>
      </c>
      <c r="B770" t="s">
        <v>837</v>
      </c>
      <c r="C770" s="1">
        <v>22.41</v>
      </c>
      <c r="D770" s="2" t="s">
        <v>705</v>
      </c>
    </row>
    <row r="771" spans="1:4" x14ac:dyDescent="0.2">
      <c r="A771">
        <v>4521</v>
      </c>
      <c r="B771" t="s">
        <v>1405</v>
      </c>
      <c r="C771" s="1">
        <v>13.56</v>
      </c>
      <c r="D771" s="2" t="s">
        <v>1696</v>
      </c>
    </row>
    <row r="772" spans="1:4" x14ac:dyDescent="0.2">
      <c r="A772">
        <v>4522</v>
      </c>
      <c r="B772" t="s">
        <v>927</v>
      </c>
      <c r="C772" s="1">
        <v>91.92</v>
      </c>
      <c r="D772" s="2" t="s">
        <v>882</v>
      </c>
    </row>
    <row r="773" spans="1:4" x14ac:dyDescent="0.2">
      <c r="A773">
        <v>4523</v>
      </c>
      <c r="B773" t="s">
        <v>928</v>
      </c>
      <c r="C773" s="1">
        <v>98</v>
      </c>
      <c r="D773" s="2" t="s">
        <v>1380</v>
      </c>
    </row>
    <row r="774" spans="1:4" x14ac:dyDescent="0.2">
      <c r="A774">
        <v>4524</v>
      </c>
      <c r="B774" t="s">
        <v>929</v>
      </c>
      <c r="C774" s="1">
        <v>143.24</v>
      </c>
      <c r="D774" s="2" t="s">
        <v>1381</v>
      </c>
    </row>
    <row r="775" spans="1:4" x14ac:dyDescent="0.2">
      <c r="A775">
        <v>4525</v>
      </c>
      <c r="B775" t="s">
        <v>1474</v>
      </c>
      <c r="C775" s="1">
        <v>181.38</v>
      </c>
      <c r="D775" s="2" t="s">
        <v>1382</v>
      </c>
    </row>
    <row r="776" spans="1:4" x14ac:dyDescent="0.2">
      <c r="A776">
        <v>4526</v>
      </c>
      <c r="B776" t="s">
        <v>959</v>
      </c>
      <c r="C776" s="1">
        <v>21.74</v>
      </c>
      <c r="D776" s="2" t="s">
        <v>2200</v>
      </c>
    </row>
    <row r="777" spans="1:4" x14ac:dyDescent="0.2">
      <c r="A777">
        <v>4527</v>
      </c>
      <c r="B777" t="s">
        <v>1475</v>
      </c>
      <c r="C777" s="1">
        <v>18.48</v>
      </c>
      <c r="D777" s="2" t="s">
        <v>1700</v>
      </c>
    </row>
    <row r="778" spans="1:4" x14ac:dyDescent="0.2">
      <c r="A778">
        <v>4528</v>
      </c>
      <c r="B778" t="s">
        <v>1476</v>
      </c>
      <c r="C778" s="1">
        <v>57.62</v>
      </c>
      <c r="D778" s="2" t="s">
        <v>25</v>
      </c>
    </row>
    <row r="779" spans="1:4" x14ac:dyDescent="0.2">
      <c r="A779">
        <v>4529</v>
      </c>
      <c r="B779" t="s">
        <v>2399</v>
      </c>
      <c r="C779" s="1">
        <v>31.26</v>
      </c>
      <c r="D779" s="2" t="s">
        <v>1286</v>
      </c>
    </row>
    <row r="780" spans="1:4" x14ac:dyDescent="0.2">
      <c r="A780">
        <v>4530</v>
      </c>
      <c r="B780" t="s">
        <v>983</v>
      </c>
      <c r="C780" s="1">
        <v>103.65</v>
      </c>
      <c r="D780" s="2" t="s">
        <v>1262</v>
      </c>
    </row>
    <row r="781" spans="1:4" x14ac:dyDescent="0.2">
      <c r="A781">
        <v>4531</v>
      </c>
      <c r="B781" t="s">
        <v>984</v>
      </c>
      <c r="C781" s="1">
        <v>112.13</v>
      </c>
      <c r="D781" s="2" t="s">
        <v>800</v>
      </c>
    </row>
    <row r="782" spans="1:4" x14ac:dyDescent="0.2">
      <c r="A782">
        <v>4532</v>
      </c>
      <c r="B782" t="s">
        <v>985</v>
      </c>
      <c r="C782" s="1">
        <v>23.83</v>
      </c>
      <c r="D782" s="2" t="s">
        <v>36</v>
      </c>
    </row>
    <row r="783" spans="1:4" x14ac:dyDescent="0.2">
      <c r="A783">
        <v>4533</v>
      </c>
      <c r="B783" t="s">
        <v>986</v>
      </c>
      <c r="C783" s="1">
        <v>359.77</v>
      </c>
      <c r="D783" s="2" t="s">
        <v>225</v>
      </c>
    </row>
    <row r="784" spans="1:4" x14ac:dyDescent="0.2">
      <c r="A784">
        <v>4534</v>
      </c>
      <c r="B784" t="s">
        <v>987</v>
      </c>
      <c r="C784" s="1">
        <v>25.23</v>
      </c>
      <c r="D784" s="2" t="s">
        <v>767</v>
      </c>
    </row>
    <row r="785" spans="1:4" x14ac:dyDescent="0.2">
      <c r="A785">
        <v>4535</v>
      </c>
      <c r="B785" t="s">
        <v>864</v>
      </c>
      <c r="C785" s="1">
        <v>46.08</v>
      </c>
      <c r="D785" s="2" t="s">
        <v>17</v>
      </c>
    </row>
    <row r="786" spans="1:4" x14ac:dyDescent="0.2">
      <c r="A786">
        <v>4536</v>
      </c>
      <c r="B786" t="s">
        <v>988</v>
      </c>
      <c r="C786" s="1">
        <v>46.8</v>
      </c>
      <c r="D786" s="2" t="s">
        <v>1243</v>
      </c>
    </row>
    <row r="787" spans="1:4" x14ac:dyDescent="0.2">
      <c r="A787">
        <v>4537</v>
      </c>
      <c r="B787" t="s">
        <v>989</v>
      </c>
      <c r="C787" s="1">
        <v>78.2</v>
      </c>
      <c r="D787" s="2" t="s">
        <v>989</v>
      </c>
    </row>
    <row r="788" spans="1:4" x14ac:dyDescent="0.2">
      <c r="A788">
        <v>4538</v>
      </c>
      <c r="B788" t="s">
        <v>990</v>
      </c>
      <c r="C788" s="1">
        <v>81.540000000000006</v>
      </c>
      <c r="D788" s="2" t="s">
        <v>735</v>
      </c>
    </row>
    <row r="789" spans="1:4" x14ac:dyDescent="0.2">
      <c r="A789">
        <v>4539</v>
      </c>
      <c r="B789" t="s">
        <v>991</v>
      </c>
      <c r="C789" s="1">
        <v>29.5</v>
      </c>
      <c r="D789" s="2" t="s">
        <v>769</v>
      </c>
    </row>
    <row r="790" spans="1:4" x14ac:dyDescent="0.2">
      <c r="A790">
        <v>4540</v>
      </c>
      <c r="B790" t="s">
        <v>992</v>
      </c>
      <c r="C790" s="1">
        <v>13.26</v>
      </c>
      <c r="D790" s="2" t="s">
        <v>992</v>
      </c>
    </row>
    <row r="791" spans="1:4" x14ac:dyDescent="0.2">
      <c r="A791">
        <v>4541</v>
      </c>
      <c r="B791" t="s">
        <v>993</v>
      </c>
      <c r="C791" s="1">
        <v>13.78</v>
      </c>
      <c r="D791" s="2" t="s">
        <v>993</v>
      </c>
    </row>
    <row r="792" spans="1:4" x14ac:dyDescent="0.2">
      <c r="A792">
        <v>4542</v>
      </c>
      <c r="B792" t="s">
        <v>994</v>
      </c>
      <c r="C792" s="1">
        <v>253.06</v>
      </c>
      <c r="D792" s="2" t="s">
        <v>2471</v>
      </c>
    </row>
    <row r="793" spans="1:4" x14ac:dyDescent="0.2">
      <c r="A793">
        <v>4543</v>
      </c>
      <c r="B793" t="s">
        <v>1497</v>
      </c>
      <c r="C793" s="1">
        <v>46.75</v>
      </c>
      <c r="D793" s="2" t="s">
        <v>1722</v>
      </c>
    </row>
    <row r="794" spans="1:4" x14ac:dyDescent="0.2">
      <c r="A794">
        <v>4544</v>
      </c>
      <c r="B794" t="s">
        <v>1498</v>
      </c>
      <c r="C794" s="1">
        <v>53.86</v>
      </c>
      <c r="D794" s="2" t="s">
        <v>1723</v>
      </c>
    </row>
    <row r="795" spans="1:4" x14ac:dyDescent="0.2">
      <c r="A795">
        <v>4545</v>
      </c>
      <c r="B795" t="s">
        <v>1499</v>
      </c>
      <c r="C795" s="1">
        <v>210.65</v>
      </c>
      <c r="D795" s="2" t="s">
        <v>2468</v>
      </c>
    </row>
    <row r="796" spans="1:4" x14ac:dyDescent="0.2">
      <c r="A796">
        <v>4546</v>
      </c>
      <c r="B796" t="s">
        <v>1500</v>
      </c>
      <c r="C796" s="1">
        <v>38.57</v>
      </c>
      <c r="D796" s="2" t="s">
        <v>757</v>
      </c>
    </row>
    <row r="797" spans="1:4" x14ac:dyDescent="0.2">
      <c r="A797">
        <v>4547</v>
      </c>
      <c r="B797" t="s">
        <v>1501</v>
      </c>
      <c r="C797" s="1">
        <v>38.57</v>
      </c>
      <c r="D797" s="2" t="s">
        <v>758</v>
      </c>
    </row>
    <row r="798" spans="1:4" x14ac:dyDescent="0.2">
      <c r="A798">
        <v>4548</v>
      </c>
      <c r="B798" t="s">
        <v>1502</v>
      </c>
      <c r="C798" s="1">
        <v>35.08</v>
      </c>
      <c r="D798" s="2" t="s">
        <v>1721</v>
      </c>
    </row>
    <row r="799" spans="1:4" x14ac:dyDescent="0.2">
      <c r="A799">
        <v>4550</v>
      </c>
      <c r="B799" t="s">
        <v>1503</v>
      </c>
      <c r="C799" s="1">
        <v>113.12</v>
      </c>
      <c r="D799" s="2" t="s">
        <v>286</v>
      </c>
    </row>
    <row r="800" spans="1:4" x14ac:dyDescent="0.2">
      <c r="A800">
        <v>4551</v>
      </c>
      <c r="B800" t="s">
        <v>1504</v>
      </c>
      <c r="C800" s="1">
        <v>88.47</v>
      </c>
      <c r="D800" s="2" t="s">
        <v>1708</v>
      </c>
    </row>
    <row r="801" spans="1:4" x14ac:dyDescent="0.2">
      <c r="A801">
        <v>4552</v>
      </c>
      <c r="B801" t="s">
        <v>1505</v>
      </c>
      <c r="C801" s="1">
        <v>38.22</v>
      </c>
      <c r="D801" s="2" t="s">
        <v>698</v>
      </c>
    </row>
    <row r="802" spans="1:4" x14ac:dyDescent="0.2">
      <c r="A802">
        <v>4553</v>
      </c>
      <c r="B802" t="s">
        <v>2124</v>
      </c>
      <c r="C802" s="1">
        <v>48.46</v>
      </c>
      <c r="D802" s="2">
        <v>7.5</v>
      </c>
    </row>
    <row r="803" spans="1:4" x14ac:dyDescent="0.2">
      <c r="A803">
        <v>4559</v>
      </c>
      <c r="B803" t="s">
        <v>1506</v>
      </c>
      <c r="C803" s="1">
        <v>14.32</v>
      </c>
      <c r="D803" s="2" t="s">
        <v>1506</v>
      </c>
    </row>
    <row r="804" spans="1:4" x14ac:dyDescent="0.2">
      <c r="A804">
        <v>4560</v>
      </c>
      <c r="B804" t="s">
        <v>1507</v>
      </c>
      <c r="C804" s="1">
        <v>17.899999999999999</v>
      </c>
      <c r="D804" s="2" t="s">
        <v>693</v>
      </c>
    </row>
    <row r="805" spans="1:4" x14ac:dyDescent="0.2">
      <c r="A805">
        <v>4561</v>
      </c>
      <c r="B805" t="s">
        <v>1508</v>
      </c>
      <c r="C805" s="1">
        <v>21.64</v>
      </c>
      <c r="D805" s="2" t="s">
        <v>699</v>
      </c>
    </row>
    <row r="806" spans="1:4" x14ac:dyDescent="0.2">
      <c r="A806">
        <v>4562</v>
      </c>
      <c r="B806" t="s">
        <v>1001</v>
      </c>
      <c r="C806" s="1">
        <v>31.64</v>
      </c>
      <c r="D806" s="2" t="s">
        <v>770</v>
      </c>
    </row>
    <row r="807" spans="1:4" x14ac:dyDescent="0.2">
      <c r="A807">
        <v>4567</v>
      </c>
      <c r="B807" t="s">
        <v>1002</v>
      </c>
      <c r="C807" s="1">
        <v>52.39</v>
      </c>
      <c r="D807" s="2" t="s">
        <v>1363</v>
      </c>
    </row>
    <row r="808" spans="1:4" x14ac:dyDescent="0.2">
      <c r="A808">
        <v>4568</v>
      </c>
      <c r="B808" t="s">
        <v>1003</v>
      </c>
      <c r="C808" s="1">
        <v>20.46</v>
      </c>
      <c r="D808" s="2" t="s">
        <v>1373</v>
      </c>
    </row>
    <row r="809" spans="1:4" x14ac:dyDescent="0.2">
      <c r="A809">
        <v>4569</v>
      </c>
      <c r="B809" t="s">
        <v>1004</v>
      </c>
      <c r="C809" s="1">
        <v>7.62</v>
      </c>
      <c r="D809" s="2" t="s">
        <v>771</v>
      </c>
    </row>
    <row r="810" spans="1:4" x14ac:dyDescent="0.2">
      <c r="A810">
        <v>4570</v>
      </c>
      <c r="B810" t="s">
        <v>1005</v>
      </c>
      <c r="C810" s="1">
        <v>8.8699999999999992</v>
      </c>
      <c r="D810" s="2" t="s">
        <v>1005</v>
      </c>
    </row>
    <row r="811" spans="1:4" x14ac:dyDescent="0.2">
      <c r="A811">
        <v>4571</v>
      </c>
      <c r="B811" t="s">
        <v>1006</v>
      </c>
      <c r="C811" s="1">
        <v>30.46</v>
      </c>
      <c r="D811" s="2" t="s">
        <v>2310</v>
      </c>
    </row>
    <row r="812" spans="1:4" x14ac:dyDescent="0.2">
      <c r="A812">
        <v>4572</v>
      </c>
      <c r="B812" t="s">
        <v>1007</v>
      </c>
      <c r="C812" s="1">
        <v>121.6</v>
      </c>
      <c r="D812" s="2" t="s">
        <v>289</v>
      </c>
    </row>
    <row r="813" spans="1:4" x14ac:dyDescent="0.2">
      <c r="A813">
        <v>4573</v>
      </c>
      <c r="B813" t="s">
        <v>1008</v>
      </c>
      <c r="C813" s="1">
        <v>138.56</v>
      </c>
      <c r="D813" s="2" t="s">
        <v>2407</v>
      </c>
    </row>
    <row r="814" spans="1:4" x14ac:dyDescent="0.2">
      <c r="A814">
        <v>4574</v>
      </c>
      <c r="B814" t="s">
        <v>1009</v>
      </c>
      <c r="C814" s="1">
        <v>70.260000000000005</v>
      </c>
      <c r="D814" s="2" t="s">
        <v>1241</v>
      </c>
    </row>
    <row r="815" spans="1:4" x14ac:dyDescent="0.2">
      <c r="A815">
        <v>4575</v>
      </c>
      <c r="B815" t="s">
        <v>1010</v>
      </c>
      <c r="C815" s="1">
        <v>20.81</v>
      </c>
      <c r="D815" s="2" t="s">
        <v>2308</v>
      </c>
    </row>
    <row r="816" spans="1:4" x14ac:dyDescent="0.2">
      <c r="A816">
        <v>4576</v>
      </c>
      <c r="B816" t="s">
        <v>1011</v>
      </c>
      <c r="C816" s="1">
        <v>79.430000000000007</v>
      </c>
      <c r="D816" s="2" t="s">
        <v>1189</v>
      </c>
    </row>
    <row r="817" spans="1:4" x14ac:dyDescent="0.2">
      <c r="A817">
        <v>4577</v>
      </c>
      <c r="B817" t="s">
        <v>1012</v>
      </c>
      <c r="C817" s="1">
        <v>18.98</v>
      </c>
      <c r="D817" s="2" t="s">
        <v>40</v>
      </c>
    </row>
    <row r="818" spans="1:4" x14ac:dyDescent="0.2">
      <c r="A818">
        <v>4578</v>
      </c>
      <c r="B818" t="s">
        <v>1013</v>
      </c>
      <c r="C818" s="1">
        <v>26.3</v>
      </c>
      <c r="D818" s="2" t="s">
        <v>768</v>
      </c>
    </row>
    <row r="819" spans="1:4" x14ac:dyDescent="0.2">
      <c r="A819">
        <v>4579</v>
      </c>
      <c r="B819" t="s">
        <v>1014</v>
      </c>
      <c r="C819" s="1">
        <v>7.62</v>
      </c>
      <c r="D819" s="2" t="s">
        <v>773</v>
      </c>
    </row>
    <row r="820" spans="1:4" x14ac:dyDescent="0.2">
      <c r="A820">
        <v>4580</v>
      </c>
      <c r="B820" t="s">
        <v>1015</v>
      </c>
      <c r="C820" s="1">
        <v>62.92</v>
      </c>
      <c r="D820" s="2" t="s">
        <v>778</v>
      </c>
    </row>
    <row r="821" spans="1:4" x14ac:dyDescent="0.2">
      <c r="A821">
        <v>4581</v>
      </c>
      <c r="B821" t="s">
        <v>1016</v>
      </c>
      <c r="C821" s="1">
        <v>84.13</v>
      </c>
      <c r="D821" s="2" t="s">
        <v>779</v>
      </c>
    </row>
    <row r="822" spans="1:4" x14ac:dyDescent="0.2">
      <c r="A822">
        <v>4582</v>
      </c>
      <c r="B822" t="s">
        <v>1017</v>
      </c>
      <c r="C822" s="1">
        <v>105.33</v>
      </c>
      <c r="D822" s="2" t="s">
        <v>780</v>
      </c>
    </row>
    <row r="823" spans="1:4" x14ac:dyDescent="0.2">
      <c r="A823">
        <v>4583</v>
      </c>
      <c r="B823" t="s">
        <v>1018</v>
      </c>
      <c r="C823" s="1">
        <v>13.5</v>
      </c>
      <c r="D823" s="2" t="s">
        <v>34</v>
      </c>
    </row>
    <row r="824" spans="1:4" x14ac:dyDescent="0.2">
      <c r="A824">
        <v>4584</v>
      </c>
      <c r="B824" t="s">
        <v>2090</v>
      </c>
      <c r="C824" s="1">
        <v>49.74</v>
      </c>
      <c r="D824" s="2" t="s">
        <v>309</v>
      </c>
    </row>
    <row r="825" spans="1:4" x14ac:dyDescent="0.2">
      <c r="A825">
        <v>4585</v>
      </c>
      <c r="B825" t="s">
        <v>2272</v>
      </c>
      <c r="C825" s="1">
        <v>15.52</v>
      </c>
      <c r="D825" s="2">
        <v>0.5</v>
      </c>
    </row>
    <row r="826" spans="1:4" x14ac:dyDescent="0.2">
      <c r="A826">
        <v>4586</v>
      </c>
      <c r="B826" t="s">
        <v>2091</v>
      </c>
      <c r="C826" s="1">
        <v>34.28</v>
      </c>
      <c r="D826" s="2" t="s">
        <v>2041</v>
      </c>
    </row>
    <row r="827" spans="1:4" x14ac:dyDescent="0.2">
      <c r="A827">
        <v>4587</v>
      </c>
      <c r="B827" t="s">
        <v>2092</v>
      </c>
      <c r="C827" s="1">
        <v>21.79</v>
      </c>
      <c r="D827" s="2" t="s">
        <v>2309</v>
      </c>
    </row>
    <row r="828" spans="1:4" x14ac:dyDescent="0.2">
      <c r="A828">
        <v>4588</v>
      </c>
      <c r="B828" t="s">
        <v>2093</v>
      </c>
      <c r="C828" s="1">
        <v>231.85</v>
      </c>
      <c r="D828" s="2" t="s">
        <v>2469</v>
      </c>
    </row>
    <row r="829" spans="1:4" x14ac:dyDescent="0.2">
      <c r="A829">
        <v>4589</v>
      </c>
      <c r="B829" t="s">
        <v>2094</v>
      </c>
      <c r="C829" s="1">
        <v>235.11</v>
      </c>
      <c r="D829" s="2" t="s">
        <v>860</v>
      </c>
    </row>
    <row r="830" spans="1:4" x14ac:dyDescent="0.2">
      <c r="A830">
        <v>4590</v>
      </c>
      <c r="B830" t="s">
        <v>2095</v>
      </c>
      <c r="C830" s="1">
        <v>117.45</v>
      </c>
      <c r="D830" s="2" t="s">
        <v>2010</v>
      </c>
    </row>
    <row r="831" spans="1:4" x14ac:dyDescent="0.2">
      <c r="A831">
        <v>4591</v>
      </c>
      <c r="B831" t="s">
        <v>2096</v>
      </c>
      <c r="C831" s="1">
        <v>72.67</v>
      </c>
      <c r="D831" s="2" t="s">
        <v>2096</v>
      </c>
    </row>
    <row r="832" spans="1:4" x14ac:dyDescent="0.2">
      <c r="A832">
        <v>4592</v>
      </c>
      <c r="B832" t="s">
        <v>2097</v>
      </c>
      <c r="C832" s="1">
        <v>5.69</v>
      </c>
      <c r="D832" s="2" t="s">
        <v>56</v>
      </c>
    </row>
    <row r="833" spans="1:4" x14ac:dyDescent="0.2">
      <c r="A833">
        <v>4593</v>
      </c>
      <c r="B833" t="s">
        <v>1028</v>
      </c>
      <c r="C833" s="1">
        <v>25.9</v>
      </c>
      <c r="D833" s="2" t="s">
        <v>2299</v>
      </c>
    </row>
    <row r="834" spans="1:4" x14ac:dyDescent="0.2">
      <c r="A834">
        <v>4594</v>
      </c>
      <c r="B834" t="s">
        <v>1029</v>
      </c>
      <c r="C834" s="1">
        <v>46.63</v>
      </c>
      <c r="D834" s="2" t="s">
        <v>2051</v>
      </c>
    </row>
    <row r="835" spans="1:4" x14ac:dyDescent="0.2">
      <c r="A835">
        <v>4595</v>
      </c>
      <c r="B835" t="s">
        <v>1030</v>
      </c>
      <c r="C835" s="1">
        <v>43.83</v>
      </c>
      <c r="D835" s="2" t="s">
        <v>711</v>
      </c>
    </row>
    <row r="836" spans="1:4" x14ac:dyDescent="0.2">
      <c r="A836">
        <v>4596</v>
      </c>
      <c r="B836" t="s">
        <v>1031</v>
      </c>
      <c r="C836" s="1">
        <v>50.96</v>
      </c>
      <c r="D836" s="2" t="s">
        <v>713</v>
      </c>
    </row>
    <row r="837" spans="1:4" x14ac:dyDescent="0.2">
      <c r="A837">
        <v>4597</v>
      </c>
      <c r="B837" t="s">
        <v>1032</v>
      </c>
      <c r="C837" s="1">
        <v>58.09</v>
      </c>
      <c r="D837" s="2" t="s">
        <v>714</v>
      </c>
    </row>
    <row r="838" spans="1:4" x14ac:dyDescent="0.2">
      <c r="A838">
        <v>4598</v>
      </c>
      <c r="B838" t="s">
        <v>1033</v>
      </c>
      <c r="C838" s="1">
        <v>65.209999999999994</v>
      </c>
      <c r="D838" s="2" t="s">
        <v>716</v>
      </c>
    </row>
    <row r="839" spans="1:4" x14ac:dyDescent="0.2">
      <c r="A839">
        <v>4599</v>
      </c>
      <c r="B839" t="s">
        <v>1034</v>
      </c>
      <c r="C839" s="1">
        <v>72.34</v>
      </c>
      <c r="D839" s="2" t="s">
        <v>717</v>
      </c>
    </row>
    <row r="840" spans="1:4" x14ac:dyDescent="0.2">
      <c r="A840">
        <v>4600</v>
      </c>
      <c r="B840" t="s">
        <v>1035</v>
      </c>
      <c r="C840" s="1">
        <v>79.459999999999994</v>
      </c>
      <c r="D840" s="2" t="s">
        <v>719</v>
      </c>
    </row>
    <row r="841" spans="1:4" x14ac:dyDescent="0.2">
      <c r="A841">
        <v>4601</v>
      </c>
      <c r="B841" t="s">
        <v>1036</v>
      </c>
      <c r="C841" s="1">
        <v>730.81</v>
      </c>
      <c r="D841" s="2" t="s">
        <v>2350</v>
      </c>
    </row>
    <row r="842" spans="1:4" x14ac:dyDescent="0.2">
      <c r="A842">
        <v>4602</v>
      </c>
      <c r="B842" t="s">
        <v>1037</v>
      </c>
      <c r="C842" s="1">
        <v>8.06</v>
      </c>
      <c r="D842" s="2" t="s">
        <v>45</v>
      </c>
    </row>
    <row r="843" spans="1:4" x14ac:dyDescent="0.2">
      <c r="A843">
        <v>4603</v>
      </c>
      <c r="B843" t="s">
        <v>2105</v>
      </c>
      <c r="C843" s="1">
        <v>18.64</v>
      </c>
      <c r="D843" s="2" t="s">
        <v>49</v>
      </c>
    </row>
    <row r="844" spans="1:4" x14ac:dyDescent="0.2">
      <c r="A844">
        <v>4604</v>
      </c>
      <c r="B844" t="s">
        <v>2106</v>
      </c>
      <c r="C844" s="1">
        <v>14.19</v>
      </c>
      <c r="D844" s="2" t="s">
        <v>2312</v>
      </c>
    </row>
    <row r="845" spans="1:4" x14ac:dyDescent="0.2">
      <c r="A845">
        <v>4605</v>
      </c>
      <c r="B845" t="s">
        <v>2107</v>
      </c>
      <c r="C845" s="1">
        <v>10.97</v>
      </c>
      <c r="D845" s="2" t="s">
        <v>1709</v>
      </c>
    </row>
    <row r="846" spans="1:4" x14ac:dyDescent="0.2">
      <c r="A846">
        <v>4606</v>
      </c>
      <c r="B846" t="s">
        <v>2560</v>
      </c>
      <c r="C846" s="1">
        <v>50.65</v>
      </c>
      <c r="D846" s="2" t="s">
        <v>1244</v>
      </c>
    </row>
    <row r="847" spans="1:4" x14ac:dyDescent="0.2">
      <c r="A847">
        <v>4612</v>
      </c>
      <c r="B847" t="s">
        <v>173</v>
      </c>
      <c r="C847" s="1">
        <v>20.309999999999999</v>
      </c>
      <c r="D847" s="2">
        <v>1.5</v>
      </c>
    </row>
    <row r="848" spans="1:4" x14ac:dyDescent="0.2">
      <c r="A848">
        <v>4613</v>
      </c>
      <c r="B848" t="s">
        <v>2561</v>
      </c>
      <c r="C848" s="1">
        <v>49.19</v>
      </c>
      <c r="D848" s="2" t="s">
        <v>1378</v>
      </c>
    </row>
    <row r="849" spans="1:4" x14ac:dyDescent="0.2">
      <c r="A849">
        <v>4614</v>
      </c>
      <c r="B849" t="s">
        <v>2114</v>
      </c>
      <c r="C849" s="1">
        <v>13.44</v>
      </c>
      <c r="D849" s="2" t="s">
        <v>1728</v>
      </c>
    </row>
    <row r="850" spans="1:4" x14ac:dyDescent="0.2">
      <c r="A850">
        <v>4615</v>
      </c>
      <c r="B850" t="s">
        <v>2562</v>
      </c>
      <c r="C850" s="1">
        <v>14.19</v>
      </c>
      <c r="D850" s="2" t="s">
        <v>2315</v>
      </c>
    </row>
    <row r="851" spans="1:4" x14ac:dyDescent="0.2">
      <c r="A851">
        <v>4616</v>
      </c>
      <c r="B851" t="s">
        <v>2563</v>
      </c>
      <c r="C851" s="1">
        <v>61.9</v>
      </c>
      <c r="D851" s="2" t="s">
        <v>1240</v>
      </c>
    </row>
    <row r="852" spans="1:4" x14ac:dyDescent="0.2">
      <c r="A852">
        <v>4617</v>
      </c>
      <c r="B852" t="s">
        <v>2564</v>
      </c>
      <c r="C852" s="1">
        <v>18.13</v>
      </c>
      <c r="D852" s="2" t="s">
        <v>1372</v>
      </c>
    </row>
    <row r="853" spans="1:4" x14ac:dyDescent="0.2">
      <c r="A853">
        <v>4618</v>
      </c>
      <c r="B853" t="s">
        <v>2565</v>
      </c>
      <c r="C853" s="1">
        <v>42.87</v>
      </c>
      <c r="D853" s="2" t="s">
        <v>255</v>
      </c>
    </row>
    <row r="854" spans="1:4" x14ac:dyDescent="0.2">
      <c r="A854">
        <v>4619</v>
      </c>
      <c r="B854" t="s">
        <v>2566</v>
      </c>
      <c r="C854" s="1">
        <v>59.07</v>
      </c>
      <c r="D854" s="2" t="s">
        <v>256</v>
      </c>
    </row>
    <row r="855" spans="1:4" x14ac:dyDescent="0.2">
      <c r="A855">
        <v>4620</v>
      </c>
      <c r="B855" t="s">
        <v>2567</v>
      </c>
      <c r="C855" s="1">
        <v>68.760000000000005</v>
      </c>
      <c r="D855" s="2" t="s">
        <v>2307</v>
      </c>
    </row>
    <row r="856" spans="1:4" x14ac:dyDescent="0.2">
      <c r="A856">
        <v>4621</v>
      </c>
      <c r="B856" t="s">
        <v>2120</v>
      </c>
      <c r="C856" s="1">
        <v>14.18</v>
      </c>
      <c r="D856" s="2" t="s">
        <v>1729</v>
      </c>
    </row>
    <row r="857" spans="1:4" x14ac:dyDescent="0.2">
      <c r="A857">
        <v>4622</v>
      </c>
      <c r="B857" t="s">
        <v>2568</v>
      </c>
      <c r="C857" s="1">
        <v>30.39</v>
      </c>
      <c r="D857" s="2" t="s">
        <v>2249</v>
      </c>
    </row>
    <row r="858" spans="1:4" x14ac:dyDescent="0.2">
      <c r="A858">
        <v>4623</v>
      </c>
      <c r="B858" t="s">
        <v>2488</v>
      </c>
      <c r="C858" s="1">
        <v>23.99</v>
      </c>
      <c r="D858" s="2" t="s">
        <v>29</v>
      </c>
    </row>
    <row r="859" spans="1:4" x14ac:dyDescent="0.2">
      <c r="A859">
        <v>4624</v>
      </c>
      <c r="B859" t="s">
        <v>2489</v>
      </c>
      <c r="C859" s="1">
        <v>37.79</v>
      </c>
      <c r="D859" s="2" t="s">
        <v>30</v>
      </c>
    </row>
    <row r="860" spans="1:4" x14ac:dyDescent="0.2">
      <c r="A860">
        <v>4625</v>
      </c>
      <c r="B860" t="s">
        <v>2490</v>
      </c>
      <c r="C860" s="1">
        <v>44.19</v>
      </c>
      <c r="D860" s="2" t="s">
        <v>31</v>
      </c>
    </row>
    <row r="861" spans="1:4" x14ac:dyDescent="0.2">
      <c r="A861">
        <v>4626</v>
      </c>
      <c r="B861" t="s">
        <v>2491</v>
      </c>
      <c r="C861" s="1">
        <v>53.15</v>
      </c>
      <c r="D861" s="2" t="s">
        <v>32</v>
      </c>
    </row>
    <row r="862" spans="1:4" x14ac:dyDescent="0.2">
      <c r="A862">
        <v>4627</v>
      </c>
      <c r="B862" t="s">
        <v>2492</v>
      </c>
      <c r="C862" s="1">
        <v>63.1</v>
      </c>
      <c r="D862" s="2" t="s">
        <v>33</v>
      </c>
    </row>
    <row r="863" spans="1:4" x14ac:dyDescent="0.2">
      <c r="A863">
        <v>4628</v>
      </c>
      <c r="B863" t="s">
        <v>180</v>
      </c>
      <c r="C863" s="1">
        <v>19.59</v>
      </c>
      <c r="D863" s="2" t="s">
        <v>2196</v>
      </c>
    </row>
    <row r="864" spans="1:4" x14ac:dyDescent="0.2">
      <c r="A864">
        <v>4629</v>
      </c>
      <c r="B864" t="s">
        <v>2493</v>
      </c>
      <c r="C864" s="1">
        <v>13.56</v>
      </c>
      <c r="D864" s="2" t="s">
        <v>1695</v>
      </c>
    </row>
    <row r="865" spans="1:4" x14ac:dyDescent="0.2">
      <c r="A865">
        <v>4630</v>
      </c>
      <c r="B865" t="s">
        <v>2494</v>
      </c>
      <c r="C865" s="1">
        <v>35.93</v>
      </c>
      <c r="D865" s="2" t="s">
        <v>1365</v>
      </c>
    </row>
    <row r="866" spans="1:4" x14ac:dyDescent="0.2">
      <c r="A866">
        <v>4631</v>
      </c>
      <c r="B866" t="s">
        <v>367</v>
      </c>
      <c r="C866" s="1">
        <v>47.29</v>
      </c>
      <c r="D866" s="2" t="s">
        <v>1366</v>
      </c>
    </row>
    <row r="867" spans="1:4" x14ac:dyDescent="0.2">
      <c r="A867">
        <v>4632</v>
      </c>
      <c r="B867" t="s">
        <v>368</v>
      </c>
      <c r="C867" s="1">
        <v>91.21</v>
      </c>
      <c r="D867" s="2" t="s">
        <v>2205</v>
      </c>
    </row>
    <row r="868" spans="1:4" x14ac:dyDescent="0.2">
      <c r="A868">
        <v>4633</v>
      </c>
      <c r="B868" t="s">
        <v>369</v>
      </c>
      <c r="C868" s="1">
        <v>32.01</v>
      </c>
      <c r="D868" s="2" t="s">
        <v>308</v>
      </c>
    </row>
    <row r="869" spans="1:4" x14ac:dyDescent="0.2">
      <c r="A869">
        <v>4634</v>
      </c>
      <c r="B869" t="s">
        <v>370</v>
      </c>
      <c r="C869" s="1">
        <v>23.99</v>
      </c>
      <c r="D869" s="2" t="s">
        <v>28</v>
      </c>
    </row>
    <row r="870" spans="1:4" x14ac:dyDescent="0.2">
      <c r="A870">
        <v>4635</v>
      </c>
      <c r="B870" t="s">
        <v>371</v>
      </c>
      <c r="C870" s="1">
        <v>46.63</v>
      </c>
      <c r="D870" s="2" t="s">
        <v>39</v>
      </c>
    </row>
    <row r="871" spans="1:4" x14ac:dyDescent="0.2">
      <c r="A871">
        <v>4636</v>
      </c>
      <c r="B871" t="s">
        <v>372</v>
      </c>
      <c r="C871" s="1">
        <v>22.34</v>
      </c>
      <c r="D871" s="2" t="s">
        <v>372</v>
      </c>
    </row>
    <row r="872" spans="1:4" x14ac:dyDescent="0.2">
      <c r="A872">
        <v>4637</v>
      </c>
      <c r="B872" t="s">
        <v>373</v>
      </c>
      <c r="C872" s="1">
        <v>28.75</v>
      </c>
      <c r="D872" s="2" t="s">
        <v>373</v>
      </c>
    </row>
    <row r="873" spans="1:4" x14ac:dyDescent="0.2">
      <c r="A873">
        <v>4638</v>
      </c>
      <c r="B873" t="s">
        <v>374</v>
      </c>
      <c r="C873" s="1">
        <v>34.31</v>
      </c>
      <c r="D873" s="2" t="s">
        <v>27</v>
      </c>
    </row>
    <row r="874" spans="1:4" x14ac:dyDescent="0.2">
      <c r="A874">
        <v>4639</v>
      </c>
      <c r="B874" t="s">
        <v>375</v>
      </c>
      <c r="C874" s="1">
        <v>7.62</v>
      </c>
      <c r="D874" s="2" t="s">
        <v>772</v>
      </c>
    </row>
    <row r="875" spans="1:4" x14ac:dyDescent="0.2">
      <c r="A875">
        <v>4640</v>
      </c>
      <c r="B875" t="s">
        <v>826</v>
      </c>
      <c r="C875" s="1">
        <v>11.43</v>
      </c>
      <c r="D875" s="2" t="s">
        <v>2297</v>
      </c>
    </row>
    <row r="876" spans="1:4" x14ac:dyDescent="0.2">
      <c r="A876">
        <v>4641</v>
      </c>
      <c r="B876" t="s">
        <v>376</v>
      </c>
      <c r="C876" s="1">
        <v>21.46</v>
      </c>
      <c r="D876" s="2" t="s">
        <v>2298</v>
      </c>
    </row>
    <row r="877" spans="1:4" x14ac:dyDescent="0.2">
      <c r="A877">
        <v>4642</v>
      </c>
      <c r="B877" t="s">
        <v>377</v>
      </c>
      <c r="C877" s="1">
        <v>28.23</v>
      </c>
      <c r="D877" s="2" t="s">
        <v>2300</v>
      </c>
    </row>
    <row r="878" spans="1:4" x14ac:dyDescent="0.2">
      <c r="A878">
        <v>4643</v>
      </c>
      <c r="B878" t="s">
        <v>378</v>
      </c>
      <c r="C878" s="1">
        <v>33.06</v>
      </c>
      <c r="D878" s="2" t="s">
        <v>784</v>
      </c>
    </row>
    <row r="879" spans="1:4" x14ac:dyDescent="0.2">
      <c r="A879">
        <v>4644</v>
      </c>
      <c r="B879" t="s">
        <v>2394</v>
      </c>
      <c r="C879" s="1">
        <v>40.79</v>
      </c>
      <c r="D879" s="2" t="s">
        <v>1362</v>
      </c>
    </row>
    <row r="880" spans="1:4" x14ac:dyDescent="0.2">
      <c r="A880">
        <v>4645</v>
      </c>
      <c r="B880" t="s">
        <v>379</v>
      </c>
      <c r="C880" s="1">
        <v>63.26</v>
      </c>
      <c r="D880" s="2" t="s">
        <v>1367</v>
      </c>
    </row>
    <row r="881" spans="1:4" x14ac:dyDescent="0.2">
      <c r="A881">
        <v>4646</v>
      </c>
      <c r="B881" t="s">
        <v>2506</v>
      </c>
      <c r="C881" s="1">
        <v>100.4</v>
      </c>
      <c r="D881" s="2" t="s">
        <v>1885</v>
      </c>
    </row>
    <row r="882" spans="1:4" x14ac:dyDescent="0.2">
      <c r="A882">
        <v>4647</v>
      </c>
      <c r="B882" t="s">
        <v>1007</v>
      </c>
      <c r="C882" s="1">
        <v>121.6</v>
      </c>
      <c r="D882" s="2" t="s">
        <v>289</v>
      </c>
    </row>
    <row r="883" spans="1:4" x14ac:dyDescent="0.2">
      <c r="A883">
        <v>4648</v>
      </c>
      <c r="B883" t="s">
        <v>2507</v>
      </c>
      <c r="C883" s="1">
        <v>28.47</v>
      </c>
      <c r="D883" s="2" t="s">
        <v>1364</v>
      </c>
    </row>
    <row r="884" spans="1:4" x14ac:dyDescent="0.2">
      <c r="A884">
        <v>4650</v>
      </c>
      <c r="B884" t="s">
        <v>2389</v>
      </c>
      <c r="C884" s="1">
        <v>17</v>
      </c>
      <c r="D884" s="2" t="s">
        <v>1725</v>
      </c>
    </row>
    <row r="885" spans="1:4" x14ac:dyDescent="0.2">
      <c r="A885">
        <v>4651</v>
      </c>
      <c r="B885" t="s">
        <v>2508</v>
      </c>
      <c r="C885" s="1">
        <v>18.440000000000001</v>
      </c>
      <c r="D885" s="2" t="s">
        <v>1716</v>
      </c>
    </row>
    <row r="886" spans="1:4" x14ac:dyDescent="0.2">
      <c r="A886">
        <v>4652</v>
      </c>
      <c r="B886" t="s">
        <v>2509</v>
      </c>
      <c r="C886" s="1">
        <v>62.24</v>
      </c>
      <c r="D886" s="2" t="s">
        <v>2247</v>
      </c>
    </row>
    <row r="887" spans="1:4" x14ac:dyDescent="0.2">
      <c r="A887">
        <v>4653</v>
      </c>
      <c r="B887" t="s">
        <v>2510</v>
      </c>
      <c r="C887" s="1">
        <v>55.28</v>
      </c>
      <c r="D887" s="2" t="s">
        <v>900</v>
      </c>
    </row>
    <row r="888" spans="1:4" x14ac:dyDescent="0.2">
      <c r="A888">
        <v>4654</v>
      </c>
      <c r="B888" t="s">
        <v>2511</v>
      </c>
      <c r="C888" s="1">
        <v>62.41</v>
      </c>
      <c r="D888" s="2" t="s">
        <v>903</v>
      </c>
    </row>
    <row r="889" spans="1:4" x14ac:dyDescent="0.2">
      <c r="A889">
        <v>4655</v>
      </c>
      <c r="B889" t="s">
        <v>2512</v>
      </c>
      <c r="C889" s="1">
        <v>76.66</v>
      </c>
      <c r="D889" s="2" t="s">
        <v>1394</v>
      </c>
    </row>
    <row r="890" spans="1:4" x14ac:dyDescent="0.2">
      <c r="A890">
        <v>4656</v>
      </c>
      <c r="B890" t="s">
        <v>2513</v>
      </c>
      <c r="C890" s="1">
        <v>112.3</v>
      </c>
      <c r="D890" s="2" t="s">
        <v>1402</v>
      </c>
    </row>
    <row r="891" spans="1:4" x14ac:dyDescent="0.2">
      <c r="A891">
        <v>4657</v>
      </c>
      <c r="B891" t="s">
        <v>1471</v>
      </c>
      <c r="C891" s="1">
        <v>147.93</v>
      </c>
      <c r="D891" s="2" t="s">
        <v>1887</v>
      </c>
    </row>
    <row r="892" spans="1:4" x14ac:dyDescent="0.2">
      <c r="A892">
        <v>4658</v>
      </c>
      <c r="B892" t="s">
        <v>965</v>
      </c>
      <c r="C892" s="1">
        <v>183.57</v>
      </c>
      <c r="D892" s="2" t="s">
        <v>291</v>
      </c>
    </row>
    <row r="893" spans="1:4" x14ac:dyDescent="0.2">
      <c r="A893">
        <v>4659</v>
      </c>
      <c r="B893" t="s">
        <v>966</v>
      </c>
      <c r="C893" s="1">
        <v>219.2</v>
      </c>
      <c r="D893" s="2" t="s">
        <v>2409</v>
      </c>
    </row>
    <row r="894" spans="1:4" x14ac:dyDescent="0.2">
      <c r="A894">
        <v>4660</v>
      </c>
      <c r="B894" t="s">
        <v>2366</v>
      </c>
      <c r="C894" s="1">
        <v>41.96</v>
      </c>
      <c r="D894" t="s">
        <v>2366</v>
      </c>
    </row>
    <row r="895" spans="1:4" x14ac:dyDescent="0.2">
      <c r="A895">
        <v>4661</v>
      </c>
      <c r="B895" t="s">
        <v>242</v>
      </c>
      <c r="C895" s="1">
        <v>52.9</v>
      </c>
      <c r="D895" t="s">
        <v>242</v>
      </c>
    </row>
    <row r="896" spans="1:4" x14ac:dyDescent="0.2">
      <c r="A896">
        <v>4662</v>
      </c>
      <c r="B896" t="s">
        <v>1436</v>
      </c>
      <c r="C896" s="1">
        <v>52.9</v>
      </c>
      <c r="D896" t="s">
        <v>1436</v>
      </c>
    </row>
    <row r="897" spans="1:4" x14ac:dyDescent="0.2">
      <c r="A897">
        <v>4663</v>
      </c>
      <c r="B897" t="s">
        <v>177</v>
      </c>
      <c r="C897" s="1">
        <v>121.75</v>
      </c>
      <c r="D897" t="s">
        <v>177</v>
      </c>
    </row>
    <row r="898" spans="1:4" x14ac:dyDescent="0.2">
      <c r="A898">
        <v>4664</v>
      </c>
      <c r="B898" t="s">
        <v>2126</v>
      </c>
      <c r="C898" s="1">
        <v>175.19</v>
      </c>
      <c r="D898" t="s">
        <v>2126</v>
      </c>
    </row>
    <row r="899" spans="1:4" x14ac:dyDescent="0.2">
      <c r="A899">
        <v>4665</v>
      </c>
      <c r="B899" t="s">
        <v>2402</v>
      </c>
      <c r="C899" s="1">
        <v>228.64</v>
      </c>
      <c r="D899" t="s">
        <v>2402</v>
      </c>
    </row>
    <row r="900" spans="1:4" x14ac:dyDescent="0.2">
      <c r="A900">
        <v>4666</v>
      </c>
      <c r="B900" t="s">
        <v>869</v>
      </c>
      <c r="C900" s="1">
        <v>282.12</v>
      </c>
      <c r="D900" t="s">
        <v>869</v>
      </c>
    </row>
    <row r="901" spans="1:4" x14ac:dyDescent="0.2">
      <c r="A901">
        <v>4667</v>
      </c>
      <c r="B901" t="s">
        <v>2375</v>
      </c>
      <c r="C901" s="1">
        <v>335.55</v>
      </c>
      <c r="D901" t="s">
        <v>2375</v>
      </c>
    </row>
    <row r="902" spans="1:4" x14ac:dyDescent="0.2">
      <c r="A902">
        <v>4668</v>
      </c>
      <c r="B902" t="s">
        <v>2279</v>
      </c>
      <c r="C902" s="1">
        <v>388.99</v>
      </c>
      <c r="D902" t="s">
        <v>2279</v>
      </c>
    </row>
    <row r="903" spans="1:4" x14ac:dyDescent="0.2">
      <c r="A903">
        <v>4669</v>
      </c>
      <c r="B903" t="s">
        <v>2382</v>
      </c>
      <c r="C903" s="1">
        <v>100.35</v>
      </c>
      <c r="D903" t="s">
        <v>2382</v>
      </c>
    </row>
    <row r="904" spans="1:4" x14ac:dyDescent="0.2">
      <c r="A904">
        <v>4670</v>
      </c>
      <c r="B904" t="s">
        <v>1227</v>
      </c>
      <c r="C904" s="1">
        <v>89.67</v>
      </c>
      <c r="D904" t="s">
        <v>1227</v>
      </c>
    </row>
    <row r="905" spans="1:4" x14ac:dyDescent="0.2">
      <c r="A905">
        <v>4671</v>
      </c>
      <c r="B905" t="s">
        <v>2391</v>
      </c>
      <c r="C905" s="1">
        <v>108.88</v>
      </c>
      <c r="D905" t="s">
        <v>2391</v>
      </c>
    </row>
    <row r="906" spans="1:4" x14ac:dyDescent="0.2">
      <c r="A906">
        <v>4672</v>
      </c>
      <c r="B906" t="s">
        <v>2110</v>
      </c>
      <c r="C906" s="1">
        <v>7.62</v>
      </c>
      <c r="D906" t="s">
        <v>2110</v>
      </c>
    </row>
    <row r="907" spans="1:4" x14ac:dyDescent="0.2">
      <c r="A907">
        <v>4674</v>
      </c>
      <c r="B907" t="s">
        <v>185</v>
      </c>
      <c r="C907" s="1">
        <v>7.62</v>
      </c>
      <c r="D907" t="s">
        <v>185</v>
      </c>
    </row>
    <row r="908" spans="1:4" x14ac:dyDescent="0.2">
      <c r="A908">
        <v>4675</v>
      </c>
      <c r="B908" t="s">
        <v>841</v>
      </c>
      <c r="C908" s="1">
        <v>174.24</v>
      </c>
      <c r="D908" t="s">
        <v>841</v>
      </c>
    </row>
    <row r="909" spans="1:4" x14ac:dyDescent="0.2">
      <c r="A909">
        <v>4676</v>
      </c>
      <c r="B909" t="s">
        <v>2397</v>
      </c>
      <c r="C909" s="1">
        <v>114.42</v>
      </c>
      <c r="D909" t="s">
        <v>2397</v>
      </c>
    </row>
    <row r="910" spans="1:4" x14ac:dyDescent="0.2">
      <c r="A910">
        <v>4677</v>
      </c>
      <c r="B910" t="s">
        <v>2281</v>
      </c>
      <c r="C910" s="1">
        <v>158.07</v>
      </c>
      <c r="D910" t="s">
        <v>2281</v>
      </c>
    </row>
    <row r="911" spans="1:4" x14ac:dyDescent="0.2">
      <c r="A911">
        <v>4678</v>
      </c>
      <c r="B911" t="s">
        <v>2398</v>
      </c>
      <c r="C911" s="1">
        <v>201.73</v>
      </c>
      <c r="D911" t="s">
        <v>2398</v>
      </c>
    </row>
    <row r="912" spans="1:4" x14ac:dyDescent="0.2">
      <c r="A912">
        <v>4679</v>
      </c>
      <c r="B912" t="s">
        <v>2278</v>
      </c>
      <c r="C912" s="1">
        <v>245.37</v>
      </c>
      <c r="D912" t="s">
        <v>2278</v>
      </c>
    </row>
    <row r="913" spans="1:4" x14ac:dyDescent="0.2">
      <c r="A913">
        <v>4680</v>
      </c>
      <c r="B913" t="s">
        <v>2129</v>
      </c>
      <c r="C913" s="1">
        <v>141.05000000000001</v>
      </c>
      <c r="D913" t="s">
        <v>2129</v>
      </c>
    </row>
    <row r="914" spans="1:4" x14ac:dyDescent="0.2">
      <c r="A914">
        <v>4681</v>
      </c>
      <c r="B914" t="s">
        <v>834</v>
      </c>
      <c r="C914" s="1">
        <v>194.51</v>
      </c>
      <c r="D914" t="s">
        <v>834</v>
      </c>
    </row>
    <row r="915" spans="1:4" x14ac:dyDescent="0.2">
      <c r="A915">
        <v>4682</v>
      </c>
      <c r="B915" t="s">
        <v>863</v>
      </c>
      <c r="C915" s="1">
        <v>247.96</v>
      </c>
      <c r="D915" t="s">
        <v>863</v>
      </c>
    </row>
    <row r="916" spans="1:4" x14ac:dyDescent="0.2">
      <c r="A916">
        <v>4683</v>
      </c>
      <c r="B916" t="s">
        <v>828</v>
      </c>
      <c r="C916" s="1">
        <v>301.42</v>
      </c>
      <c r="D916" t="s">
        <v>828</v>
      </c>
    </row>
    <row r="917" spans="1:4" x14ac:dyDescent="0.2">
      <c r="A917">
        <v>4684</v>
      </c>
      <c r="B917" t="s">
        <v>843</v>
      </c>
      <c r="C917" s="1">
        <v>78.099999999999994</v>
      </c>
      <c r="D917" t="s">
        <v>843</v>
      </c>
    </row>
    <row r="918" spans="1:4" x14ac:dyDescent="0.2">
      <c r="A918">
        <v>4685</v>
      </c>
      <c r="B918" t="s">
        <v>2377</v>
      </c>
      <c r="C918" s="1">
        <v>86.83</v>
      </c>
      <c r="D918" t="s">
        <v>2377</v>
      </c>
    </row>
    <row r="919" spans="1:4" x14ac:dyDescent="0.2">
      <c r="A919">
        <v>4686</v>
      </c>
      <c r="B919" t="s">
        <v>1439</v>
      </c>
      <c r="C919" s="1">
        <v>104.28</v>
      </c>
      <c r="D919" t="s">
        <v>1439</v>
      </c>
    </row>
    <row r="920" spans="1:4" x14ac:dyDescent="0.2">
      <c r="A920">
        <v>4687</v>
      </c>
      <c r="B920" t="s">
        <v>2289</v>
      </c>
      <c r="C920" s="1">
        <v>147.94</v>
      </c>
      <c r="D920" t="s">
        <v>2289</v>
      </c>
    </row>
    <row r="921" spans="1:4" x14ac:dyDescent="0.2">
      <c r="A921">
        <v>4688</v>
      </c>
      <c r="B921" t="s">
        <v>2396</v>
      </c>
      <c r="C921" s="1">
        <v>191.59</v>
      </c>
      <c r="D921" t="s">
        <v>2396</v>
      </c>
    </row>
    <row r="922" spans="1:4" x14ac:dyDescent="0.2">
      <c r="A922">
        <v>4689</v>
      </c>
      <c r="B922" t="s">
        <v>2404</v>
      </c>
      <c r="C922" s="1">
        <v>235.25</v>
      </c>
      <c r="D922" t="s">
        <v>2404</v>
      </c>
    </row>
    <row r="923" spans="1:4" x14ac:dyDescent="0.2">
      <c r="A923">
        <v>4690</v>
      </c>
      <c r="B923" t="s">
        <v>1229</v>
      </c>
      <c r="C923" s="1">
        <v>278.89999999999998</v>
      </c>
      <c r="D923" t="s">
        <v>1229</v>
      </c>
    </row>
    <row r="924" spans="1:4" x14ac:dyDescent="0.2">
      <c r="A924">
        <v>4691</v>
      </c>
      <c r="B924" t="s">
        <v>2127</v>
      </c>
      <c r="C924" s="1">
        <v>322.56</v>
      </c>
      <c r="D924" t="s">
        <v>2127</v>
      </c>
    </row>
    <row r="925" spans="1:4" x14ac:dyDescent="0.2">
      <c r="A925">
        <v>4692</v>
      </c>
      <c r="B925" t="s">
        <v>245</v>
      </c>
      <c r="C925" s="1">
        <v>117.62</v>
      </c>
      <c r="D925" t="s">
        <v>245</v>
      </c>
    </row>
    <row r="926" spans="1:4" x14ac:dyDescent="0.2">
      <c r="A926">
        <v>4693</v>
      </c>
      <c r="B926" t="s">
        <v>2403</v>
      </c>
      <c r="C926" s="1">
        <v>161.28</v>
      </c>
      <c r="D926" t="s">
        <v>2403</v>
      </c>
    </row>
    <row r="927" spans="1:4" x14ac:dyDescent="0.2">
      <c r="A927">
        <v>4694</v>
      </c>
      <c r="B927" t="s">
        <v>2128</v>
      </c>
      <c r="C927" s="1">
        <v>204.93</v>
      </c>
      <c r="D927" t="s">
        <v>2128</v>
      </c>
    </row>
    <row r="928" spans="1:4" x14ac:dyDescent="0.2">
      <c r="A928">
        <v>4695</v>
      </c>
      <c r="B928" t="s">
        <v>2108</v>
      </c>
      <c r="C928" s="1">
        <v>248.59</v>
      </c>
      <c r="D928" t="s">
        <v>2108</v>
      </c>
    </row>
    <row r="929" spans="1:4" x14ac:dyDescent="0.2">
      <c r="A929">
        <v>4696</v>
      </c>
      <c r="B929" t="s">
        <v>1441</v>
      </c>
      <c r="C929" s="1">
        <v>23.43</v>
      </c>
      <c r="D929" t="s">
        <v>1441</v>
      </c>
    </row>
    <row r="930" spans="1:4" x14ac:dyDescent="0.2">
      <c r="A930">
        <v>4697</v>
      </c>
      <c r="B930" t="s">
        <v>202</v>
      </c>
      <c r="C930" s="1">
        <v>366.19</v>
      </c>
      <c r="D930" t="s">
        <v>202</v>
      </c>
    </row>
    <row r="931" spans="1:4" x14ac:dyDescent="0.2">
      <c r="A931">
        <v>4698</v>
      </c>
      <c r="B931" t="s">
        <v>203</v>
      </c>
      <c r="C931" s="1">
        <v>40.6</v>
      </c>
      <c r="D931">
        <v>5</v>
      </c>
    </row>
    <row r="932" spans="1:4" x14ac:dyDescent="0.2">
      <c r="A932">
        <v>4699</v>
      </c>
      <c r="B932" t="s">
        <v>204</v>
      </c>
      <c r="C932" s="1">
        <v>51.87</v>
      </c>
      <c r="D932" t="s">
        <v>204</v>
      </c>
    </row>
    <row r="933" spans="1:4" x14ac:dyDescent="0.2">
      <c r="A933">
        <v>4700</v>
      </c>
      <c r="B933" t="s">
        <v>205</v>
      </c>
      <c r="C933" s="1">
        <v>32.229999999999997</v>
      </c>
      <c r="D933">
        <v>3</v>
      </c>
    </row>
    <row r="934" spans="1:4" x14ac:dyDescent="0.2">
      <c r="A934">
        <v>4701</v>
      </c>
      <c r="B934" t="s">
        <v>206</v>
      </c>
      <c r="C934" s="1">
        <v>29.72</v>
      </c>
      <c r="D934">
        <v>1</v>
      </c>
    </row>
    <row r="935" spans="1:4" x14ac:dyDescent="0.2">
      <c r="A935">
        <v>4702</v>
      </c>
      <c r="B935" t="s">
        <v>207</v>
      </c>
      <c r="C935" s="1">
        <v>77.290000000000006</v>
      </c>
      <c r="D935" t="s">
        <v>207</v>
      </c>
    </row>
    <row r="936" spans="1:4" x14ac:dyDescent="0.2">
      <c r="A936">
        <v>4703</v>
      </c>
      <c r="B936" t="s">
        <v>208</v>
      </c>
      <c r="C936" s="1">
        <v>18.3</v>
      </c>
      <c r="D936" t="s">
        <v>208</v>
      </c>
    </row>
    <row r="937" spans="1:4" x14ac:dyDescent="0.2">
      <c r="A937">
        <v>4704</v>
      </c>
      <c r="B937" t="s">
        <v>209</v>
      </c>
      <c r="C937" s="1">
        <v>19.829999999999998</v>
      </c>
      <c r="D937" t="s">
        <v>209</v>
      </c>
    </row>
    <row r="938" spans="1:4" x14ac:dyDescent="0.2">
      <c r="A938">
        <v>4705</v>
      </c>
      <c r="B938" t="s">
        <v>210</v>
      </c>
      <c r="C938" s="1">
        <v>9.52</v>
      </c>
      <c r="D938" t="s">
        <v>210</v>
      </c>
    </row>
    <row r="939" spans="1:4" x14ac:dyDescent="0.2">
      <c r="A939">
        <v>4706</v>
      </c>
      <c r="B939" t="s">
        <v>211</v>
      </c>
      <c r="C939" s="1">
        <v>10.32</v>
      </c>
      <c r="D939" t="s">
        <v>211</v>
      </c>
    </row>
    <row r="940" spans="1:4" x14ac:dyDescent="0.2">
      <c r="A940">
        <v>4707</v>
      </c>
      <c r="B940" t="s">
        <v>212</v>
      </c>
      <c r="C940" s="1">
        <v>13.53</v>
      </c>
      <c r="D940" t="s">
        <v>212</v>
      </c>
    </row>
    <row r="941" spans="1:4" x14ac:dyDescent="0.2">
      <c r="A941">
        <v>4708</v>
      </c>
      <c r="B941" t="s">
        <v>213</v>
      </c>
      <c r="C941" s="1">
        <v>16.739999999999998</v>
      </c>
      <c r="D941" t="s">
        <v>213</v>
      </c>
    </row>
    <row r="942" spans="1:4" x14ac:dyDescent="0.2">
      <c r="A942">
        <v>4709</v>
      </c>
      <c r="B942" t="s">
        <v>214</v>
      </c>
      <c r="C942" s="1">
        <v>24.75</v>
      </c>
      <c r="D942" t="s">
        <v>214</v>
      </c>
    </row>
    <row r="943" spans="1:4" x14ac:dyDescent="0.2">
      <c r="A943">
        <v>4712</v>
      </c>
      <c r="B943" t="s">
        <v>215</v>
      </c>
      <c r="C943" s="1">
        <v>77.81</v>
      </c>
      <c r="D943" t="s">
        <v>215</v>
      </c>
    </row>
    <row r="944" spans="1:4" x14ac:dyDescent="0.2">
      <c r="A944">
        <v>4713</v>
      </c>
      <c r="B944" t="s">
        <v>216</v>
      </c>
      <c r="C944" s="1">
        <v>29.36</v>
      </c>
      <c r="D944" t="s">
        <v>216</v>
      </c>
    </row>
    <row r="945" spans="1:4" x14ac:dyDescent="0.2">
      <c r="A945">
        <v>4714</v>
      </c>
      <c r="B945" t="s">
        <v>217</v>
      </c>
      <c r="C945" s="1">
        <v>228.85</v>
      </c>
      <c r="D945" t="s">
        <v>217</v>
      </c>
    </row>
    <row r="946" spans="1:4" x14ac:dyDescent="0.2">
      <c r="A946">
        <v>4715</v>
      </c>
      <c r="B946" t="s">
        <v>218</v>
      </c>
      <c r="C946" s="1">
        <v>69.37</v>
      </c>
      <c r="D946" t="s">
        <v>218</v>
      </c>
    </row>
    <row r="947" spans="1:4" x14ac:dyDescent="0.2">
      <c r="A947">
        <v>4716</v>
      </c>
      <c r="B947" t="s">
        <v>219</v>
      </c>
      <c r="C947" s="1">
        <v>126.11</v>
      </c>
      <c r="D947" t="s">
        <v>219</v>
      </c>
    </row>
    <row r="948" spans="1:4" x14ac:dyDescent="0.2">
      <c r="A948">
        <v>4717</v>
      </c>
      <c r="B948" t="s">
        <v>220</v>
      </c>
      <c r="C948" s="1">
        <v>78.98</v>
      </c>
      <c r="D948" t="s">
        <v>220</v>
      </c>
    </row>
    <row r="949" spans="1:4" x14ac:dyDescent="0.2">
      <c r="A949">
        <v>4718</v>
      </c>
      <c r="B949" t="s">
        <v>221</v>
      </c>
      <c r="C949" s="1">
        <v>148.5</v>
      </c>
      <c r="D949" t="s">
        <v>221</v>
      </c>
    </row>
    <row r="950" spans="1:4" x14ac:dyDescent="0.2">
      <c r="A950">
        <v>4719</v>
      </c>
      <c r="B950" t="s">
        <v>222</v>
      </c>
      <c r="C950" s="1">
        <v>95.55</v>
      </c>
      <c r="D950" t="s">
        <v>222</v>
      </c>
    </row>
    <row r="951" spans="1:4" x14ac:dyDescent="0.2">
      <c r="A951">
        <v>4720</v>
      </c>
      <c r="B951" t="s">
        <v>1820</v>
      </c>
      <c r="C951" s="1">
        <v>134.32</v>
      </c>
      <c r="D951" t="s">
        <v>1820</v>
      </c>
    </row>
    <row r="952" spans="1:4" x14ac:dyDescent="0.2">
      <c r="A952">
        <v>4721</v>
      </c>
      <c r="B952" t="s">
        <v>1821</v>
      </c>
      <c r="C952" s="1">
        <v>272.47000000000003</v>
      </c>
      <c r="D952" t="s">
        <v>1821</v>
      </c>
    </row>
    <row r="953" spans="1:4" x14ac:dyDescent="0.2">
      <c r="A953">
        <v>4722</v>
      </c>
      <c r="B953" t="s">
        <v>1822</v>
      </c>
      <c r="C953" s="1">
        <v>316.12</v>
      </c>
      <c r="D953" t="s">
        <v>1822</v>
      </c>
    </row>
    <row r="954" spans="1:4" x14ac:dyDescent="0.2">
      <c r="A954">
        <v>4723</v>
      </c>
      <c r="B954" t="s">
        <v>1823</v>
      </c>
      <c r="C954" s="1">
        <v>359.78</v>
      </c>
      <c r="D954" t="s">
        <v>1823</v>
      </c>
    </row>
    <row r="955" spans="1:4" x14ac:dyDescent="0.2">
      <c r="A955">
        <v>4724</v>
      </c>
      <c r="B955" t="s">
        <v>2179</v>
      </c>
      <c r="C955" s="1">
        <v>32.229999999999997</v>
      </c>
      <c r="D955">
        <v>7.5</v>
      </c>
    </row>
    <row r="956" spans="1:4" x14ac:dyDescent="0.2">
      <c r="A956">
        <v>4725</v>
      </c>
      <c r="B956" t="s">
        <v>1824</v>
      </c>
      <c r="C956" s="1">
        <v>7.62</v>
      </c>
      <c r="D956" t="s">
        <v>1824</v>
      </c>
    </row>
    <row r="957" spans="1:4" x14ac:dyDescent="0.2">
      <c r="A957">
        <v>4726</v>
      </c>
      <c r="B957" t="s">
        <v>1825</v>
      </c>
      <c r="C957" s="1">
        <v>9.7799999999999994</v>
      </c>
      <c r="D957" t="s">
        <v>1825</v>
      </c>
    </row>
    <row r="958" spans="1:4" x14ac:dyDescent="0.2">
      <c r="A958">
        <v>4727</v>
      </c>
      <c r="B958" t="s">
        <v>1826</v>
      </c>
      <c r="C958" s="1">
        <v>121.13</v>
      </c>
      <c r="D958" t="s">
        <v>1826</v>
      </c>
    </row>
    <row r="959" spans="1:4" x14ac:dyDescent="0.2">
      <c r="A959">
        <v>4728</v>
      </c>
      <c r="B959" t="s">
        <v>1827</v>
      </c>
      <c r="C959" s="1">
        <v>60.34</v>
      </c>
      <c r="D959" t="s">
        <v>1827</v>
      </c>
    </row>
    <row r="960" spans="1:4" x14ac:dyDescent="0.2">
      <c r="A960">
        <v>4729</v>
      </c>
      <c r="B960" t="s">
        <v>1828</v>
      </c>
      <c r="C960" s="1">
        <v>64.989999999999995</v>
      </c>
      <c r="D960" t="s">
        <v>1828</v>
      </c>
    </row>
    <row r="961" spans="1:4" x14ac:dyDescent="0.2">
      <c r="A961">
        <v>4730</v>
      </c>
      <c r="B961" t="s">
        <v>1829</v>
      </c>
      <c r="C961" s="1">
        <v>41.53</v>
      </c>
      <c r="D961" t="s">
        <v>1829</v>
      </c>
    </row>
    <row r="962" spans="1:4" x14ac:dyDescent="0.2">
      <c r="A962">
        <v>4731</v>
      </c>
      <c r="B962" t="s">
        <v>1830</v>
      </c>
      <c r="C962" s="1">
        <v>117.36</v>
      </c>
      <c r="D962" t="s">
        <v>1830</v>
      </c>
    </row>
    <row r="963" spans="1:4" x14ac:dyDescent="0.2">
      <c r="A963">
        <v>4732</v>
      </c>
      <c r="B963" t="s">
        <v>201</v>
      </c>
      <c r="C963" s="1">
        <v>113.12</v>
      </c>
      <c r="D963" t="s">
        <v>201</v>
      </c>
    </row>
    <row r="964" spans="1:4" x14ac:dyDescent="0.2">
      <c r="A964">
        <v>4733</v>
      </c>
      <c r="B964" t="s">
        <v>1831</v>
      </c>
      <c r="C964" s="1">
        <v>165.39</v>
      </c>
      <c r="D964" t="s">
        <v>1831</v>
      </c>
    </row>
    <row r="965" spans="1:4" x14ac:dyDescent="0.2">
      <c r="A965">
        <v>4734</v>
      </c>
      <c r="B965" t="s">
        <v>1832</v>
      </c>
      <c r="C965" s="1">
        <v>52.81</v>
      </c>
      <c r="D965" t="s">
        <v>1832</v>
      </c>
    </row>
    <row r="966" spans="1:4" x14ac:dyDescent="0.2">
      <c r="A966">
        <v>4735</v>
      </c>
      <c r="B966" t="s">
        <v>1833</v>
      </c>
      <c r="C966" s="1">
        <v>105.76</v>
      </c>
      <c r="D966" t="s">
        <v>1833</v>
      </c>
    </row>
    <row r="967" spans="1:4" x14ac:dyDescent="0.2">
      <c r="A967">
        <v>4736</v>
      </c>
      <c r="B967" t="s">
        <v>1834</v>
      </c>
      <c r="C967" s="1">
        <v>161.11000000000001</v>
      </c>
      <c r="D967" t="s">
        <v>1834</v>
      </c>
    </row>
    <row r="968" spans="1:4" x14ac:dyDescent="0.2">
      <c r="A968">
        <v>4737</v>
      </c>
      <c r="B968" t="s">
        <v>1518</v>
      </c>
      <c r="C968" s="1">
        <v>214.55</v>
      </c>
      <c r="D968" t="s">
        <v>1518</v>
      </c>
    </row>
    <row r="969" spans="1:4" x14ac:dyDescent="0.2">
      <c r="A969">
        <v>4739</v>
      </c>
      <c r="B969" t="s">
        <v>1519</v>
      </c>
      <c r="C969" s="1">
        <v>368.74</v>
      </c>
      <c r="D969" t="s">
        <v>1519</v>
      </c>
    </row>
    <row r="970" spans="1:4" x14ac:dyDescent="0.2">
      <c r="A970">
        <v>4740</v>
      </c>
      <c r="B970" t="s">
        <v>1520</v>
      </c>
      <c r="C970" s="1">
        <v>82.43</v>
      </c>
      <c r="D970" t="s">
        <v>1520</v>
      </c>
    </row>
    <row r="971" spans="1:4" x14ac:dyDescent="0.2">
      <c r="A971">
        <v>4741</v>
      </c>
      <c r="B971" t="s">
        <v>1521</v>
      </c>
      <c r="C971" s="1">
        <v>113.01</v>
      </c>
      <c r="D971" t="s">
        <v>1521</v>
      </c>
    </row>
    <row r="972" spans="1:4" x14ac:dyDescent="0.2">
      <c r="A972">
        <v>4742</v>
      </c>
      <c r="B972" t="s">
        <v>1522</v>
      </c>
      <c r="C972" s="1">
        <v>44.18</v>
      </c>
      <c r="D972" t="s">
        <v>1522</v>
      </c>
    </row>
    <row r="973" spans="1:4" x14ac:dyDescent="0.2">
      <c r="A973">
        <v>4913</v>
      </c>
      <c r="B973" t="s">
        <v>2178</v>
      </c>
      <c r="C973" s="1">
        <v>30.44</v>
      </c>
      <c r="D973">
        <v>2</v>
      </c>
    </row>
    <row r="974" spans="1:4" x14ac:dyDescent="0.2">
      <c r="A974">
        <v>5000</v>
      </c>
      <c r="B974" t="s">
        <v>967</v>
      </c>
      <c r="C974" s="1">
        <v>78.53</v>
      </c>
      <c r="D974" s="2" t="s">
        <v>967</v>
      </c>
    </row>
    <row r="975" spans="1:4" x14ac:dyDescent="0.2">
      <c r="A975">
        <v>5001</v>
      </c>
      <c r="B975" t="s">
        <v>968</v>
      </c>
      <c r="C975" s="1">
        <v>76.95</v>
      </c>
      <c r="D975" s="2" t="s">
        <v>968</v>
      </c>
    </row>
    <row r="976" spans="1:4" x14ac:dyDescent="0.2">
      <c r="A976">
        <v>5002</v>
      </c>
      <c r="B976" t="s">
        <v>969</v>
      </c>
      <c r="C976" s="1">
        <v>99.47</v>
      </c>
      <c r="D976" s="2" t="s">
        <v>969</v>
      </c>
    </row>
    <row r="977" spans="1:4" x14ac:dyDescent="0.2">
      <c r="A977">
        <v>5003</v>
      </c>
      <c r="B977" t="s">
        <v>970</v>
      </c>
      <c r="C977" s="1">
        <v>93.18</v>
      </c>
      <c r="D977" s="2" t="s">
        <v>970</v>
      </c>
    </row>
    <row r="978" spans="1:4" x14ac:dyDescent="0.2">
      <c r="A978">
        <v>5004</v>
      </c>
      <c r="B978" t="s">
        <v>971</v>
      </c>
      <c r="C978" s="1">
        <v>61.77</v>
      </c>
      <c r="D978" s="2" t="s">
        <v>971</v>
      </c>
    </row>
    <row r="979" spans="1:4" x14ac:dyDescent="0.2">
      <c r="A979">
        <v>5005</v>
      </c>
      <c r="B979" t="s">
        <v>972</v>
      </c>
      <c r="C979" s="1">
        <v>72.239999999999995</v>
      </c>
      <c r="D979" s="2" t="s">
        <v>972</v>
      </c>
    </row>
    <row r="980" spans="1:4" x14ac:dyDescent="0.2">
      <c r="A980">
        <v>5006</v>
      </c>
      <c r="B980" t="s">
        <v>973</v>
      </c>
      <c r="C980" s="1">
        <v>81.67</v>
      </c>
      <c r="D980" s="2" t="s">
        <v>973</v>
      </c>
    </row>
    <row r="981" spans="1:4" x14ac:dyDescent="0.2">
      <c r="A981">
        <v>5007</v>
      </c>
      <c r="B981" t="s">
        <v>974</v>
      </c>
      <c r="C981" s="1">
        <v>91.09</v>
      </c>
      <c r="D981" s="2" t="s">
        <v>974</v>
      </c>
    </row>
    <row r="982" spans="1:4" x14ac:dyDescent="0.2">
      <c r="A982">
        <v>5008</v>
      </c>
      <c r="B982" t="s">
        <v>975</v>
      </c>
      <c r="C982" s="1">
        <v>101.56</v>
      </c>
      <c r="D982" s="2" t="s">
        <v>975</v>
      </c>
    </row>
    <row r="983" spans="1:4" x14ac:dyDescent="0.2">
      <c r="A983">
        <v>5009</v>
      </c>
      <c r="B983" t="s">
        <v>976</v>
      </c>
      <c r="C983" s="1">
        <v>110.98</v>
      </c>
      <c r="D983" s="2" t="s">
        <v>976</v>
      </c>
    </row>
    <row r="984" spans="1:4" x14ac:dyDescent="0.2">
      <c r="A984">
        <v>5010</v>
      </c>
      <c r="B984" t="s">
        <v>977</v>
      </c>
      <c r="C984" s="1">
        <v>0.52</v>
      </c>
      <c r="D984" s="2" t="s">
        <v>977</v>
      </c>
    </row>
    <row r="985" spans="1:4" x14ac:dyDescent="0.2">
      <c r="A985">
        <v>5011</v>
      </c>
      <c r="B985" t="s">
        <v>978</v>
      </c>
      <c r="C985" s="1">
        <v>193.7</v>
      </c>
      <c r="D985" s="2" t="s">
        <v>978</v>
      </c>
    </row>
    <row r="986" spans="1:4" x14ac:dyDescent="0.2">
      <c r="A986">
        <v>5012</v>
      </c>
      <c r="B986" t="s">
        <v>979</v>
      </c>
      <c r="C986" s="1">
        <v>303.63</v>
      </c>
      <c r="D986" s="2" t="s">
        <v>979</v>
      </c>
    </row>
    <row r="987" spans="1:4" x14ac:dyDescent="0.2">
      <c r="A987">
        <v>5013</v>
      </c>
      <c r="B987" t="s">
        <v>980</v>
      </c>
      <c r="C987" s="1">
        <v>78.53</v>
      </c>
      <c r="D987" s="2" t="s">
        <v>980</v>
      </c>
    </row>
    <row r="988" spans="1:4" x14ac:dyDescent="0.2">
      <c r="A988">
        <v>5014</v>
      </c>
      <c r="B988" t="s">
        <v>981</v>
      </c>
      <c r="C988" s="1">
        <v>76.95</v>
      </c>
      <c r="D988" s="2" t="s">
        <v>981</v>
      </c>
    </row>
    <row r="989" spans="1:4" x14ac:dyDescent="0.2">
      <c r="A989">
        <v>5015</v>
      </c>
      <c r="B989" t="s">
        <v>982</v>
      </c>
      <c r="C989" s="1">
        <v>78.53</v>
      </c>
      <c r="D989" s="2" t="s">
        <v>982</v>
      </c>
    </row>
    <row r="990" spans="1:4" x14ac:dyDescent="0.2">
      <c r="A990">
        <v>5016</v>
      </c>
      <c r="B990" t="s">
        <v>2521</v>
      </c>
      <c r="C990" s="1">
        <v>9999.99</v>
      </c>
      <c r="D990" s="2" t="s">
        <v>2521</v>
      </c>
    </row>
    <row r="991" spans="1:4" x14ac:dyDescent="0.2">
      <c r="A991">
        <v>5017</v>
      </c>
      <c r="B991" t="s">
        <v>2522</v>
      </c>
      <c r="C991" s="1">
        <v>269.08</v>
      </c>
      <c r="D991" s="2" t="s">
        <v>2522</v>
      </c>
    </row>
    <row r="992" spans="1:4" x14ac:dyDescent="0.2">
      <c r="A992">
        <v>5018</v>
      </c>
      <c r="B992" t="s">
        <v>2523</v>
      </c>
      <c r="C992" s="1">
        <v>78.53</v>
      </c>
      <c r="D992" s="2" t="s">
        <v>2523</v>
      </c>
    </row>
    <row r="993" spans="1:4" x14ac:dyDescent="0.2">
      <c r="A993">
        <v>5019</v>
      </c>
      <c r="B993" t="s">
        <v>2524</v>
      </c>
      <c r="C993" s="1">
        <v>47.12</v>
      </c>
      <c r="D993" s="2" t="s">
        <v>2524</v>
      </c>
    </row>
    <row r="994" spans="1:4" x14ac:dyDescent="0.2">
      <c r="A994">
        <v>5020</v>
      </c>
      <c r="B994" t="s">
        <v>2525</v>
      </c>
      <c r="C994" s="1">
        <v>319.33999999999997</v>
      </c>
      <c r="D994" s="2" t="s">
        <v>2525</v>
      </c>
    </row>
    <row r="995" spans="1:4" x14ac:dyDescent="0.2">
      <c r="A995">
        <v>5021</v>
      </c>
      <c r="B995" t="s">
        <v>2287</v>
      </c>
      <c r="C995" s="1">
        <v>99.47</v>
      </c>
      <c r="D995" s="2" t="s">
        <v>2526</v>
      </c>
    </row>
    <row r="996" spans="1:4" x14ac:dyDescent="0.2">
      <c r="A996">
        <v>5022</v>
      </c>
      <c r="B996" t="s">
        <v>1074</v>
      </c>
      <c r="C996" s="1">
        <v>355.98</v>
      </c>
      <c r="D996" s="2" t="s">
        <v>1074</v>
      </c>
    </row>
    <row r="997" spans="1:4" x14ac:dyDescent="0.2">
      <c r="A997">
        <v>5023</v>
      </c>
      <c r="B997" t="s">
        <v>1075</v>
      </c>
      <c r="C997" s="1">
        <v>93.18</v>
      </c>
      <c r="D997" s="2" t="s">
        <v>1075</v>
      </c>
    </row>
    <row r="998" spans="1:4" x14ac:dyDescent="0.2">
      <c r="A998">
        <v>5024</v>
      </c>
      <c r="B998" t="s">
        <v>1076</v>
      </c>
      <c r="C998" s="1">
        <v>78.53</v>
      </c>
      <c r="D998" s="2" t="s">
        <v>1076</v>
      </c>
    </row>
    <row r="999" spans="1:4" x14ac:dyDescent="0.2">
      <c r="A999">
        <v>5100</v>
      </c>
      <c r="B999" t="s">
        <v>1077</v>
      </c>
      <c r="C999" s="1">
        <v>9.89</v>
      </c>
      <c r="D999" s="2" t="s">
        <v>1077</v>
      </c>
    </row>
    <row r="1000" spans="1:4" x14ac:dyDescent="0.2">
      <c r="A1000">
        <v>5101</v>
      </c>
      <c r="B1000" t="s">
        <v>1078</v>
      </c>
      <c r="C1000" s="1">
        <v>56.88</v>
      </c>
      <c r="D1000" s="2" t="s">
        <v>1078</v>
      </c>
    </row>
    <row r="1001" spans="1:4" x14ac:dyDescent="0.2">
      <c r="A1001">
        <v>5102</v>
      </c>
      <c r="B1001" t="s">
        <v>1079</v>
      </c>
      <c r="C1001" s="1">
        <v>47.26</v>
      </c>
      <c r="D1001" s="2" t="s">
        <v>1079</v>
      </c>
    </row>
    <row r="1002" spans="1:4" x14ac:dyDescent="0.2">
      <c r="A1002">
        <v>5103</v>
      </c>
      <c r="B1002" t="s">
        <v>1080</v>
      </c>
      <c r="C1002" s="1">
        <v>43.99</v>
      </c>
      <c r="D1002" s="2" t="s">
        <v>1080</v>
      </c>
    </row>
    <row r="1003" spans="1:4" x14ac:dyDescent="0.2">
      <c r="A1003">
        <v>5104</v>
      </c>
      <c r="B1003" t="s">
        <v>1081</v>
      </c>
      <c r="C1003" s="1">
        <v>43.99</v>
      </c>
      <c r="D1003" s="2" t="s">
        <v>1081</v>
      </c>
    </row>
    <row r="1004" spans="1:4" x14ac:dyDescent="0.2">
      <c r="A1004">
        <v>5105</v>
      </c>
      <c r="B1004" t="s">
        <v>1082</v>
      </c>
      <c r="C1004" s="1">
        <v>8.66</v>
      </c>
      <c r="D1004" s="2" t="s">
        <v>1082</v>
      </c>
    </row>
    <row r="1005" spans="1:4" x14ac:dyDescent="0.2">
      <c r="A1005">
        <v>5106</v>
      </c>
      <c r="B1005" t="s">
        <v>1083</v>
      </c>
      <c r="C1005" s="1">
        <v>17.59</v>
      </c>
      <c r="D1005" s="2" t="s">
        <v>1083</v>
      </c>
    </row>
    <row r="1006" spans="1:4" x14ac:dyDescent="0.2">
      <c r="A1006">
        <v>5107</v>
      </c>
      <c r="B1006" t="s">
        <v>1084</v>
      </c>
      <c r="C1006" s="1">
        <v>17.59</v>
      </c>
      <c r="D1006" s="2" t="s">
        <v>1084</v>
      </c>
    </row>
    <row r="1007" spans="1:4" x14ac:dyDescent="0.2">
      <c r="A1007">
        <v>5108</v>
      </c>
      <c r="B1007" t="s">
        <v>1085</v>
      </c>
      <c r="C1007" s="1">
        <v>19.68</v>
      </c>
      <c r="D1007" s="2" t="s">
        <v>1085</v>
      </c>
    </row>
    <row r="1008" spans="1:4" x14ac:dyDescent="0.2">
      <c r="A1008">
        <v>5109</v>
      </c>
      <c r="B1008" t="s">
        <v>1992</v>
      </c>
      <c r="C1008" s="1">
        <v>19.68</v>
      </c>
      <c r="D1008" s="2" t="s">
        <v>1992</v>
      </c>
    </row>
    <row r="1009" spans="1:4" x14ac:dyDescent="0.2">
      <c r="A1009">
        <v>5110</v>
      </c>
      <c r="B1009" t="s">
        <v>1478</v>
      </c>
      <c r="C1009" s="1">
        <v>12.04</v>
      </c>
      <c r="D1009" s="2" t="s">
        <v>1478</v>
      </c>
    </row>
    <row r="1010" spans="1:4" x14ac:dyDescent="0.2">
      <c r="A1010">
        <v>5111</v>
      </c>
      <c r="B1010" t="s">
        <v>1479</v>
      </c>
      <c r="C1010" s="1">
        <v>12.04</v>
      </c>
      <c r="D1010" s="2" t="s">
        <v>1479</v>
      </c>
    </row>
    <row r="1011" spans="1:4" x14ac:dyDescent="0.2">
      <c r="A1011">
        <v>5112</v>
      </c>
      <c r="B1011" t="s">
        <v>1480</v>
      </c>
      <c r="C1011" s="1">
        <v>12.04</v>
      </c>
      <c r="D1011" s="2" t="s">
        <v>1480</v>
      </c>
    </row>
    <row r="1012" spans="1:4" x14ac:dyDescent="0.2">
      <c r="A1012">
        <v>5113</v>
      </c>
      <c r="B1012" t="s">
        <v>1481</v>
      </c>
      <c r="C1012" s="1">
        <v>12.04</v>
      </c>
      <c r="D1012" s="2" t="s">
        <v>1481</v>
      </c>
    </row>
    <row r="1013" spans="1:4" x14ac:dyDescent="0.2">
      <c r="A1013">
        <v>5114</v>
      </c>
      <c r="B1013" t="s">
        <v>1482</v>
      </c>
      <c r="C1013" s="1">
        <v>12.04</v>
      </c>
      <c r="D1013" s="2" t="s">
        <v>1482</v>
      </c>
    </row>
    <row r="1014" spans="1:4" x14ac:dyDescent="0.2">
      <c r="A1014">
        <v>5115</v>
      </c>
      <c r="B1014" t="s">
        <v>1483</v>
      </c>
      <c r="C1014" s="1">
        <v>12.04</v>
      </c>
      <c r="D1014" s="2" t="s">
        <v>1483</v>
      </c>
    </row>
    <row r="1015" spans="1:4" x14ac:dyDescent="0.2">
      <c r="A1015">
        <v>5116</v>
      </c>
      <c r="B1015" t="s">
        <v>1484</v>
      </c>
      <c r="C1015" s="1">
        <v>13.09</v>
      </c>
      <c r="D1015" s="2" t="s">
        <v>1484</v>
      </c>
    </row>
    <row r="1016" spans="1:4" x14ac:dyDescent="0.2">
      <c r="A1016">
        <v>5117</v>
      </c>
      <c r="B1016" t="s">
        <v>1485</v>
      </c>
      <c r="C1016" s="1">
        <v>13.09</v>
      </c>
      <c r="D1016" s="2" t="s">
        <v>1485</v>
      </c>
    </row>
    <row r="1017" spans="1:4" x14ac:dyDescent="0.2">
      <c r="A1017">
        <v>5118</v>
      </c>
      <c r="B1017" t="s">
        <v>1486</v>
      </c>
      <c r="C1017" s="1">
        <v>13.09</v>
      </c>
      <c r="D1017" s="2" t="s">
        <v>1486</v>
      </c>
    </row>
    <row r="1018" spans="1:4" x14ac:dyDescent="0.2">
      <c r="A1018">
        <v>5119</v>
      </c>
      <c r="B1018" t="s">
        <v>1487</v>
      </c>
      <c r="C1018" s="1">
        <v>13.09</v>
      </c>
      <c r="D1018" s="2" t="s">
        <v>1487</v>
      </c>
    </row>
    <row r="1019" spans="1:4" x14ac:dyDescent="0.2">
      <c r="A1019">
        <v>5120</v>
      </c>
      <c r="B1019" t="s">
        <v>1488</v>
      </c>
      <c r="C1019" s="1">
        <v>13.09</v>
      </c>
      <c r="D1019" s="2" t="s">
        <v>1488</v>
      </c>
    </row>
    <row r="1020" spans="1:4" x14ac:dyDescent="0.2">
      <c r="A1020">
        <v>5121</v>
      </c>
      <c r="B1020" t="s">
        <v>1489</v>
      </c>
      <c r="C1020" s="1">
        <v>13.09</v>
      </c>
      <c r="D1020" s="2" t="s">
        <v>1489</v>
      </c>
    </row>
    <row r="1021" spans="1:4" x14ac:dyDescent="0.2">
      <c r="A1021">
        <v>5122</v>
      </c>
      <c r="B1021" t="s">
        <v>1490</v>
      </c>
      <c r="C1021" s="1">
        <v>19.79</v>
      </c>
      <c r="D1021" s="2" t="s">
        <v>1490</v>
      </c>
    </row>
    <row r="1022" spans="1:4" x14ac:dyDescent="0.2">
      <c r="A1022">
        <v>5123</v>
      </c>
      <c r="B1022" t="s">
        <v>1086</v>
      </c>
      <c r="C1022" s="1">
        <v>19.79</v>
      </c>
      <c r="D1022" s="2" t="s">
        <v>1086</v>
      </c>
    </row>
    <row r="1023" spans="1:4" x14ac:dyDescent="0.2">
      <c r="A1023">
        <v>5124</v>
      </c>
      <c r="B1023" t="s">
        <v>1087</v>
      </c>
      <c r="C1023" s="1">
        <v>19.79</v>
      </c>
      <c r="D1023" s="2" t="s">
        <v>1087</v>
      </c>
    </row>
    <row r="1024" spans="1:4" x14ac:dyDescent="0.2">
      <c r="A1024">
        <v>5125</v>
      </c>
      <c r="B1024" t="s">
        <v>1088</v>
      </c>
      <c r="C1024" s="1">
        <v>19.79</v>
      </c>
      <c r="D1024" s="2" t="s">
        <v>1088</v>
      </c>
    </row>
    <row r="1025" spans="1:4" x14ac:dyDescent="0.2">
      <c r="A1025">
        <v>5126</v>
      </c>
      <c r="B1025" t="s">
        <v>1089</v>
      </c>
      <c r="C1025" s="1">
        <v>19.79</v>
      </c>
      <c r="D1025" s="2" t="s">
        <v>1089</v>
      </c>
    </row>
    <row r="1026" spans="1:4" x14ac:dyDescent="0.2">
      <c r="A1026">
        <v>5127</v>
      </c>
      <c r="B1026" t="s">
        <v>1090</v>
      </c>
      <c r="C1026" s="1">
        <v>19.79</v>
      </c>
      <c r="D1026" s="2" t="s">
        <v>1090</v>
      </c>
    </row>
    <row r="1027" spans="1:4" x14ac:dyDescent="0.2">
      <c r="A1027">
        <v>5128</v>
      </c>
      <c r="B1027" t="s">
        <v>1091</v>
      </c>
      <c r="C1027" s="1">
        <v>18.22</v>
      </c>
      <c r="D1027" s="2" t="s">
        <v>1091</v>
      </c>
    </row>
    <row r="1028" spans="1:4" x14ac:dyDescent="0.2">
      <c r="A1028">
        <v>5129</v>
      </c>
      <c r="B1028" t="s">
        <v>1092</v>
      </c>
      <c r="C1028" s="1">
        <v>18.22</v>
      </c>
      <c r="D1028" s="2" t="s">
        <v>1092</v>
      </c>
    </row>
    <row r="1029" spans="1:4" x14ac:dyDescent="0.2">
      <c r="A1029">
        <v>5130</v>
      </c>
      <c r="B1029" t="s">
        <v>1093</v>
      </c>
      <c r="C1029" s="1">
        <v>18.22</v>
      </c>
      <c r="D1029" s="2" t="s">
        <v>1093</v>
      </c>
    </row>
    <row r="1030" spans="1:4" x14ac:dyDescent="0.2">
      <c r="A1030">
        <v>5131</v>
      </c>
      <c r="B1030" t="s">
        <v>1094</v>
      </c>
      <c r="C1030" s="1">
        <v>18.22</v>
      </c>
      <c r="D1030" s="2" t="s">
        <v>1094</v>
      </c>
    </row>
    <row r="1031" spans="1:4" x14ac:dyDescent="0.2">
      <c r="A1031">
        <v>5132</v>
      </c>
      <c r="B1031" t="s">
        <v>1095</v>
      </c>
      <c r="C1031" s="1">
        <v>18.22</v>
      </c>
      <c r="D1031" s="2" t="s">
        <v>1095</v>
      </c>
    </row>
    <row r="1032" spans="1:4" x14ac:dyDescent="0.2">
      <c r="A1032">
        <v>5133</v>
      </c>
      <c r="B1032" t="s">
        <v>1096</v>
      </c>
      <c r="C1032" s="1">
        <v>18.22</v>
      </c>
      <c r="D1032" s="2" t="s">
        <v>1096</v>
      </c>
    </row>
    <row r="1033" spans="1:4" x14ac:dyDescent="0.2">
      <c r="A1033">
        <v>5134</v>
      </c>
      <c r="B1033" t="s">
        <v>1097</v>
      </c>
      <c r="C1033" s="1">
        <v>9.9499999999999993</v>
      </c>
      <c r="D1033" s="2" t="s">
        <v>1097</v>
      </c>
    </row>
    <row r="1034" spans="1:4" x14ac:dyDescent="0.2">
      <c r="A1034">
        <v>5135</v>
      </c>
      <c r="B1034" t="s">
        <v>1098</v>
      </c>
      <c r="C1034" s="1">
        <v>9.9499999999999993</v>
      </c>
      <c r="D1034" s="2" t="s">
        <v>1098</v>
      </c>
    </row>
    <row r="1035" spans="1:4" x14ac:dyDescent="0.2">
      <c r="A1035">
        <v>5136</v>
      </c>
      <c r="B1035" t="s">
        <v>1099</v>
      </c>
      <c r="C1035" s="1">
        <v>9.9499999999999993</v>
      </c>
      <c r="D1035" s="2" t="s">
        <v>1099</v>
      </c>
    </row>
    <row r="1036" spans="1:4" x14ac:dyDescent="0.2">
      <c r="A1036">
        <v>5137</v>
      </c>
      <c r="B1036" t="s">
        <v>1100</v>
      </c>
      <c r="C1036" s="1">
        <v>9.9499999999999993</v>
      </c>
      <c r="D1036" s="2" t="s">
        <v>1100</v>
      </c>
    </row>
    <row r="1037" spans="1:4" x14ac:dyDescent="0.2">
      <c r="A1037">
        <v>5138</v>
      </c>
      <c r="B1037" t="s">
        <v>1101</v>
      </c>
      <c r="C1037" s="1">
        <v>9.9499999999999993</v>
      </c>
      <c r="D1037" s="2" t="s">
        <v>1101</v>
      </c>
    </row>
    <row r="1038" spans="1:4" x14ac:dyDescent="0.2">
      <c r="A1038">
        <v>5139</v>
      </c>
      <c r="B1038" t="s">
        <v>1102</v>
      </c>
      <c r="C1038" s="1">
        <v>16.23</v>
      </c>
      <c r="D1038" s="2" t="s">
        <v>1102</v>
      </c>
    </row>
    <row r="1039" spans="1:4" x14ac:dyDescent="0.2">
      <c r="A1039">
        <v>5140</v>
      </c>
      <c r="B1039" t="s">
        <v>1103</v>
      </c>
      <c r="C1039" s="1">
        <v>16.23</v>
      </c>
      <c r="D1039" s="2" t="s">
        <v>1103</v>
      </c>
    </row>
    <row r="1040" spans="1:4" x14ac:dyDescent="0.2">
      <c r="A1040">
        <v>5141</v>
      </c>
      <c r="B1040" t="s">
        <v>1104</v>
      </c>
      <c r="C1040" s="1">
        <v>16.23</v>
      </c>
      <c r="D1040" s="2" t="s">
        <v>1104</v>
      </c>
    </row>
    <row r="1041" spans="1:4" x14ac:dyDescent="0.2">
      <c r="A1041">
        <v>5142</v>
      </c>
      <c r="B1041" t="s">
        <v>1105</v>
      </c>
      <c r="C1041" s="1">
        <v>16.23</v>
      </c>
      <c r="D1041" s="2" t="s">
        <v>1105</v>
      </c>
    </row>
    <row r="1042" spans="1:4" x14ac:dyDescent="0.2">
      <c r="A1042">
        <v>5143</v>
      </c>
      <c r="B1042" t="s">
        <v>1106</v>
      </c>
      <c r="C1042" s="1">
        <v>16.23</v>
      </c>
      <c r="D1042" s="2" t="s">
        <v>1106</v>
      </c>
    </row>
    <row r="1043" spans="1:4" x14ac:dyDescent="0.2">
      <c r="A1043">
        <v>5144</v>
      </c>
      <c r="B1043" t="s">
        <v>1107</v>
      </c>
      <c r="C1043" s="1">
        <v>16.23</v>
      </c>
      <c r="D1043" s="2" t="s">
        <v>1107</v>
      </c>
    </row>
    <row r="1044" spans="1:4" x14ac:dyDescent="0.2">
      <c r="A1044">
        <v>5145</v>
      </c>
      <c r="B1044" t="s">
        <v>1108</v>
      </c>
      <c r="C1044" s="1">
        <v>16.23</v>
      </c>
      <c r="D1044" s="2" t="s">
        <v>1108</v>
      </c>
    </row>
    <row r="1045" spans="1:4" x14ac:dyDescent="0.2">
      <c r="A1045">
        <v>5146</v>
      </c>
      <c r="B1045" t="s">
        <v>1109</v>
      </c>
      <c r="C1045" s="1">
        <v>16.23</v>
      </c>
      <c r="D1045" s="2" t="s">
        <v>1109</v>
      </c>
    </row>
    <row r="1046" spans="1:4" x14ac:dyDescent="0.2">
      <c r="A1046">
        <v>5147</v>
      </c>
      <c r="B1046" t="s">
        <v>1110</v>
      </c>
      <c r="C1046" s="1">
        <v>16.23</v>
      </c>
      <c r="D1046" s="2" t="s">
        <v>1110</v>
      </c>
    </row>
    <row r="1047" spans="1:4" x14ac:dyDescent="0.2">
      <c r="A1047">
        <v>5148</v>
      </c>
      <c r="B1047" t="s">
        <v>1111</v>
      </c>
      <c r="C1047" s="1">
        <v>16.23</v>
      </c>
      <c r="D1047" s="2" t="s">
        <v>1111</v>
      </c>
    </row>
    <row r="1048" spans="1:4" x14ac:dyDescent="0.2">
      <c r="A1048">
        <v>5149</v>
      </c>
      <c r="B1048" t="s">
        <v>1112</v>
      </c>
      <c r="C1048" s="1">
        <v>18.11</v>
      </c>
      <c r="D1048" s="2" t="s">
        <v>1112</v>
      </c>
    </row>
    <row r="1049" spans="1:4" x14ac:dyDescent="0.2">
      <c r="A1049">
        <v>5150</v>
      </c>
      <c r="B1049" t="s">
        <v>1113</v>
      </c>
      <c r="C1049" s="1">
        <v>18.11</v>
      </c>
      <c r="D1049" s="2" t="s">
        <v>1113</v>
      </c>
    </row>
    <row r="1050" spans="1:4" x14ac:dyDescent="0.2">
      <c r="A1050">
        <v>5151</v>
      </c>
      <c r="B1050" t="s">
        <v>1114</v>
      </c>
      <c r="C1050" s="1">
        <v>18.11</v>
      </c>
      <c r="D1050" s="2" t="s">
        <v>1114</v>
      </c>
    </row>
    <row r="1051" spans="1:4" x14ac:dyDescent="0.2">
      <c r="A1051">
        <v>5152</v>
      </c>
      <c r="B1051" t="s">
        <v>1115</v>
      </c>
      <c r="C1051" s="1">
        <v>17.59</v>
      </c>
      <c r="D1051" s="2" t="s">
        <v>1115</v>
      </c>
    </row>
    <row r="1052" spans="1:4" x14ac:dyDescent="0.2">
      <c r="A1052">
        <v>5153</v>
      </c>
      <c r="B1052" t="s">
        <v>1116</v>
      </c>
      <c r="C1052" s="1">
        <v>17.59</v>
      </c>
      <c r="D1052" s="2" t="s">
        <v>1116</v>
      </c>
    </row>
    <row r="1053" spans="1:4" x14ac:dyDescent="0.2">
      <c r="A1053">
        <v>5154</v>
      </c>
      <c r="B1053" t="s">
        <v>1117</v>
      </c>
      <c r="C1053" s="1">
        <v>17.59</v>
      </c>
      <c r="D1053" s="2" t="s">
        <v>1117</v>
      </c>
    </row>
    <row r="1054" spans="1:4" x14ac:dyDescent="0.2">
      <c r="A1054">
        <v>5155</v>
      </c>
      <c r="B1054" t="s">
        <v>1118</v>
      </c>
      <c r="C1054" s="1">
        <v>10.26</v>
      </c>
      <c r="D1054" s="2" t="s">
        <v>1118</v>
      </c>
    </row>
    <row r="1055" spans="1:4" x14ac:dyDescent="0.2">
      <c r="A1055">
        <v>5156</v>
      </c>
      <c r="B1055" t="s">
        <v>1119</v>
      </c>
      <c r="C1055" s="1">
        <v>27.75</v>
      </c>
      <c r="D1055" s="2" t="s">
        <v>1119</v>
      </c>
    </row>
    <row r="1056" spans="1:4" x14ac:dyDescent="0.2">
      <c r="A1056">
        <v>5157</v>
      </c>
      <c r="B1056" t="s">
        <v>1120</v>
      </c>
      <c r="C1056" s="1">
        <v>27.01</v>
      </c>
      <c r="D1056" s="2" t="s">
        <v>1120</v>
      </c>
    </row>
    <row r="1057" spans="1:4" x14ac:dyDescent="0.2">
      <c r="A1057">
        <v>5158</v>
      </c>
      <c r="B1057" t="s">
        <v>1121</v>
      </c>
      <c r="C1057" s="1">
        <v>27.75</v>
      </c>
      <c r="D1057" s="2" t="s">
        <v>1121</v>
      </c>
    </row>
    <row r="1058" spans="1:4" x14ac:dyDescent="0.2">
      <c r="A1058">
        <v>5159</v>
      </c>
      <c r="B1058" t="s">
        <v>1122</v>
      </c>
      <c r="C1058" s="1">
        <v>27.75</v>
      </c>
      <c r="D1058" s="2" t="s">
        <v>1122</v>
      </c>
    </row>
    <row r="1059" spans="1:4" x14ac:dyDescent="0.2">
      <c r="A1059">
        <v>5160</v>
      </c>
      <c r="B1059" t="s">
        <v>1123</v>
      </c>
      <c r="C1059" s="1">
        <v>9.74</v>
      </c>
      <c r="D1059" s="2" t="s">
        <v>1123</v>
      </c>
    </row>
    <row r="1060" spans="1:4" x14ac:dyDescent="0.2">
      <c r="A1060">
        <v>5161</v>
      </c>
      <c r="B1060" t="s">
        <v>1124</v>
      </c>
      <c r="C1060" s="1">
        <v>11.94</v>
      </c>
      <c r="D1060" s="2" t="s">
        <v>1124</v>
      </c>
    </row>
    <row r="1061" spans="1:4" x14ac:dyDescent="0.2">
      <c r="A1061">
        <v>5162</v>
      </c>
      <c r="B1061" t="s">
        <v>1125</v>
      </c>
      <c r="C1061" s="1">
        <v>11.94</v>
      </c>
      <c r="D1061" s="2" t="s">
        <v>1125</v>
      </c>
    </row>
    <row r="1062" spans="1:4" x14ac:dyDescent="0.2">
      <c r="A1062">
        <v>5163</v>
      </c>
      <c r="B1062" t="s">
        <v>1126</v>
      </c>
      <c r="C1062" s="1">
        <v>30.89</v>
      </c>
      <c r="D1062" s="2" t="s">
        <v>1126</v>
      </c>
    </row>
    <row r="1063" spans="1:4" x14ac:dyDescent="0.2">
      <c r="A1063">
        <v>5164</v>
      </c>
      <c r="B1063" t="s">
        <v>1127</v>
      </c>
      <c r="C1063" s="1">
        <v>30.89</v>
      </c>
      <c r="D1063" s="2" t="s">
        <v>1127</v>
      </c>
    </row>
    <row r="1064" spans="1:4" x14ac:dyDescent="0.2">
      <c r="A1064">
        <v>5165</v>
      </c>
      <c r="B1064" t="s">
        <v>1128</v>
      </c>
      <c r="C1064" s="1">
        <v>9.74</v>
      </c>
      <c r="D1064" s="2" t="s">
        <v>1128</v>
      </c>
    </row>
    <row r="1065" spans="1:4" x14ac:dyDescent="0.2">
      <c r="A1065">
        <v>5166</v>
      </c>
      <c r="B1065" t="s">
        <v>1129</v>
      </c>
      <c r="C1065" s="1">
        <v>11.94</v>
      </c>
      <c r="D1065" s="2" t="s">
        <v>1129</v>
      </c>
    </row>
    <row r="1066" spans="1:4" x14ac:dyDescent="0.2">
      <c r="A1066">
        <v>5167</v>
      </c>
      <c r="B1066" t="s">
        <v>1130</v>
      </c>
      <c r="C1066" s="1">
        <v>11.94</v>
      </c>
      <c r="D1066" s="2" t="s">
        <v>1130</v>
      </c>
    </row>
    <row r="1067" spans="1:4" x14ac:dyDescent="0.2">
      <c r="A1067">
        <v>5168</v>
      </c>
      <c r="B1067" t="s">
        <v>850</v>
      </c>
      <c r="C1067" s="1">
        <v>30.89</v>
      </c>
      <c r="D1067" s="2" t="s">
        <v>850</v>
      </c>
    </row>
    <row r="1068" spans="1:4" x14ac:dyDescent="0.2">
      <c r="A1068">
        <v>5169</v>
      </c>
      <c r="B1068" t="s">
        <v>851</v>
      </c>
      <c r="C1068" s="1">
        <v>30.89</v>
      </c>
      <c r="D1068" s="2" t="s">
        <v>851</v>
      </c>
    </row>
    <row r="1069" spans="1:4" x14ac:dyDescent="0.2">
      <c r="A1069">
        <v>5170</v>
      </c>
      <c r="B1069" t="s">
        <v>852</v>
      </c>
      <c r="C1069" s="1">
        <v>10.93</v>
      </c>
      <c r="D1069" s="2" t="s">
        <v>852</v>
      </c>
    </row>
    <row r="1070" spans="1:4" x14ac:dyDescent="0.2">
      <c r="A1070">
        <v>5171</v>
      </c>
      <c r="B1070" t="s">
        <v>2135</v>
      </c>
      <c r="C1070" s="1">
        <v>27.31</v>
      </c>
      <c r="D1070" s="2" t="s">
        <v>2135</v>
      </c>
    </row>
    <row r="1071" spans="1:4" x14ac:dyDescent="0.2">
      <c r="A1071">
        <v>5172</v>
      </c>
      <c r="B1071" t="s">
        <v>2136</v>
      </c>
      <c r="C1071" s="1">
        <v>26.41</v>
      </c>
      <c r="D1071" s="2" t="s">
        <v>2136</v>
      </c>
    </row>
    <row r="1072" spans="1:4" x14ac:dyDescent="0.2">
      <c r="A1072">
        <v>5173</v>
      </c>
      <c r="B1072" t="s">
        <v>2137</v>
      </c>
      <c r="C1072" s="1">
        <v>10.93</v>
      </c>
      <c r="D1072" s="2" t="s">
        <v>2137</v>
      </c>
    </row>
    <row r="1073" spans="1:4" x14ac:dyDescent="0.2">
      <c r="A1073">
        <v>5174</v>
      </c>
      <c r="B1073" t="s">
        <v>2138</v>
      </c>
      <c r="C1073" s="1">
        <v>27.31</v>
      </c>
      <c r="D1073" s="2" t="s">
        <v>2138</v>
      </c>
    </row>
    <row r="1074" spans="1:4" x14ac:dyDescent="0.2">
      <c r="A1074">
        <v>5175</v>
      </c>
      <c r="B1074" t="s">
        <v>2139</v>
      </c>
      <c r="C1074" s="1">
        <v>26.41</v>
      </c>
      <c r="D1074" s="2" t="s">
        <v>2139</v>
      </c>
    </row>
    <row r="1075" spans="1:4" x14ac:dyDescent="0.2">
      <c r="A1075">
        <v>5176</v>
      </c>
      <c r="B1075" t="s">
        <v>2140</v>
      </c>
      <c r="C1075" s="1">
        <v>10.68</v>
      </c>
      <c r="D1075" s="2" t="s">
        <v>2140</v>
      </c>
    </row>
    <row r="1076" spans="1:4" x14ac:dyDescent="0.2">
      <c r="A1076">
        <v>5177</v>
      </c>
      <c r="B1076" t="s">
        <v>2141</v>
      </c>
      <c r="C1076" s="1">
        <v>20.78</v>
      </c>
      <c r="D1076" s="2" t="s">
        <v>2141</v>
      </c>
    </row>
    <row r="1077" spans="1:4" x14ac:dyDescent="0.2">
      <c r="A1077">
        <v>5178</v>
      </c>
      <c r="B1077" t="s">
        <v>2142</v>
      </c>
      <c r="C1077" s="1">
        <v>12.04</v>
      </c>
      <c r="D1077" s="2" t="s">
        <v>2142</v>
      </c>
    </row>
    <row r="1078" spans="1:4" x14ac:dyDescent="0.2">
      <c r="A1078">
        <v>5179</v>
      </c>
      <c r="B1078" t="s">
        <v>2143</v>
      </c>
      <c r="C1078" s="1">
        <v>22.82</v>
      </c>
      <c r="D1078" s="2" t="s">
        <v>2143</v>
      </c>
    </row>
    <row r="1079" spans="1:4" x14ac:dyDescent="0.2">
      <c r="A1079">
        <v>5181</v>
      </c>
      <c r="B1079" t="s">
        <v>2144</v>
      </c>
      <c r="C1079" s="1">
        <v>23.56</v>
      </c>
      <c r="D1079" s="2" t="s">
        <v>2144</v>
      </c>
    </row>
    <row r="1080" spans="1:4" x14ac:dyDescent="0.2">
      <c r="A1080">
        <v>5182</v>
      </c>
      <c r="B1080" t="s">
        <v>2145</v>
      </c>
      <c r="C1080" s="1">
        <v>12.04</v>
      </c>
      <c r="D1080" s="2" t="s">
        <v>2145</v>
      </c>
    </row>
    <row r="1081" spans="1:4" x14ac:dyDescent="0.2">
      <c r="A1081">
        <v>5183</v>
      </c>
      <c r="B1081" t="s">
        <v>853</v>
      </c>
      <c r="C1081" s="1">
        <v>12.04</v>
      </c>
      <c r="D1081" s="2" t="s">
        <v>853</v>
      </c>
    </row>
    <row r="1082" spans="1:4" x14ac:dyDescent="0.2">
      <c r="A1082">
        <v>5184</v>
      </c>
      <c r="B1082" t="s">
        <v>854</v>
      </c>
      <c r="C1082" s="1">
        <v>17.28</v>
      </c>
      <c r="D1082" s="2" t="s">
        <v>854</v>
      </c>
    </row>
    <row r="1083" spans="1:4" x14ac:dyDescent="0.2">
      <c r="A1083">
        <v>5185</v>
      </c>
      <c r="B1083" t="s">
        <v>855</v>
      </c>
      <c r="C1083" s="1">
        <v>20.78</v>
      </c>
      <c r="D1083" s="2" t="s">
        <v>855</v>
      </c>
    </row>
    <row r="1084" spans="1:4" x14ac:dyDescent="0.2">
      <c r="A1084">
        <v>5186</v>
      </c>
      <c r="B1084" t="s">
        <v>856</v>
      </c>
      <c r="C1084" s="1">
        <v>37.83</v>
      </c>
      <c r="D1084" s="2" t="s">
        <v>856</v>
      </c>
    </row>
    <row r="1085" spans="1:4" x14ac:dyDescent="0.2">
      <c r="A1085">
        <v>5187</v>
      </c>
      <c r="B1085" t="s">
        <v>857</v>
      </c>
      <c r="C1085" s="1">
        <v>13.14</v>
      </c>
      <c r="D1085" s="2" t="s">
        <v>857</v>
      </c>
    </row>
    <row r="1086" spans="1:4" x14ac:dyDescent="0.2">
      <c r="A1086">
        <v>5188</v>
      </c>
      <c r="B1086" t="s">
        <v>2152</v>
      </c>
      <c r="C1086" s="1">
        <v>14.13</v>
      </c>
      <c r="D1086" s="2" t="s">
        <v>2152</v>
      </c>
    </row>
    <row r="1087" spans="1:4" x14ac:dyDescent="0.2">
      <c r="A1087">
        <v>5189</v>
      </c>
      <c r="B1087" t="s">
        <v>2153</v>
      </c>
      <c r="C1087" s="1">
        <v>14.13</v>
      </c>
      <c r="D1087" s="2" t="s">
        <v>2153</v>
      </c>
    </row>
    <row r="1088" spans="1:4" x14ac:dyDescent="0.2">
      <c r="A1088">
        <v>5190</v>
      </c>
      <c r="B1088" t="s">
        <v>2154</v>
      </c>
      <c r="C1088" s="1">
        <v>14.13</v>
      </c>
      <c r="D1088" s="2" t="s">
        <v>2154</v>
      </c>
    </row>
    <row r="1089" spans="1:4" x14ac:dyDescent="0.2">
      <c r="A1089">
        <v>5191</v>
      </c>
      <c r="B1089" t="s">
        <v>2155</v>
      </c>
      <c r="C1089" s="1">
        <v>16.82</v>
      </c>
      <c r="D1089" s="2" t="s">
        <v>2155</v>
      </c>
    </row>
    <row r="1090" spans="1:4" x14ac:dyDescent="0.2">
      <c r="A1090">
        <v>5192</v>
      </c>
      <c r="B1090" t="s">
        <v>2156</v>
      </c>
      <c r="C1090" s="1">
        <v>13.44</v>
      </c>
      <c r="D1090" s="2" t="s">
        <v>2156</v>
      </c>
    </row>
    <row r="1091" spans="1:4" x14ac:dyDescent="0.2">
      <c r="A1091">
        <v>5193</v>
      </c>
      <c r="B1091" t="s">
        <v>2157</v>
      </c>
      <c r="C1091" s="1">
        <v>27.06</v>
      </c>
      <c r="D1091" s="2" t="s">
        <v>2157</v>
      </c>
    </row>
    <row r="1092" spans="1:4" x14ac:dyDescent="0.2">
      <c r="A1092">
        <v>5194</v>
      </c>
      <c r="B1092" t="s">
        <v>2158</v>
      </c>
      <c r="C1092" s="1">
        <v>38.33</v>
      </c>
      <c r="D1092" s="2" t="s">
        <v>2158</v>
      </c>
    </row>
    <row r="1093" spans="1:4" x14ac:dyDescent="0.2">
      <c r="A1093">
        <v>5195</v>
      </c>
      <c r="B1093" t="s">
        <v>2159</v>
      </c>
      <c r="C1093" s="1">
        <v>81.28</v>
      </c>
      <c r="D1093" s="2" t="s">
        <v>2159</v>
      </c>
    </row>
    <row r="1094" spans="1:4" x14ac:dyDescent="0.2">
      <c r="A1094">
        <v>5196</v>
      </c>
      <c r="B1094" t="s">
        <v>2160</v>
      </c>
      <c r="C1094" s="1">
        <v>13.19</v>
      </c>
      <c r="D1094" s="2" t="s">
        <v>2160</v>
      </c>
    </row>
    <row r="1095" spans="1:4" x14ac:dyDescent="0.2">
      <c r="A1095">
        <v>5197</v>
      </c>
      <c r="B1095" t="s">
        <v>2161</v>
      </c>
      <c r="C1095" s="1">
        <v>56.12</v>
      </c>
      <c r="D1095" s="2" t="s">
        <v>2161</v>
      </c>
    </row>
    <row r="1096" spans="1:4" x14ac:dyDescent="0.2">
      <c r="A1096">
        <v>5198</v>
      </c>
      <c r="B1096" t="s">
        <v>2162</v>
      </c>
      <c r="C1096" s="1">
        <v>56.12</v>
      </c>
      <c r="D1096" s="2" t="s">
        <v>2162</v>
      </c>
    </row>
    <row r="1097" spans="1:4" x14ac:dyDescent="0.2">
      <c r="A1097">
        <v>5199</v>
      </c>
      <c r="B1097" t="s">
        <v>2163</v>
      </c>
      <c r="C1097" s="1">
        <v>10.93</v>
      </c>
      <c r="D1097" s="2" t="s">
        <v>2163</v>
      </c>
    </row>
    <row r="1098" spans="1:4" x14ac:dyDescent="0.2">
      <c r="A1098">
        <v>5200</v>
      </c>
      <c r="B1098" t="s">
        <v>2164</v>
      </c>
      <c r="C1098" s="1">
        <v>10.93</v>
      </c>
      <c r="D1098" s="2" t="s">
        <v>2164</v>
      </c>
    </row>
    <row r="1099" spans="1:4" x14ac:dyDescent="0.2">
      <c r="A1099">
        <v>5201</v>
      </c>
      <c r="B1099" t="s">
        <v>2165</v>
      </c>
      <c r="C1099" s="1">
        <v>18.329999999999998</v>
      </c>
      <c r="D1099" s="2" t="s">
        <v>2165</v>
      </c>
    </row>
    <row r="1100" spans="1:4" x14ac:dyDescent="0.2">
      <c r="A1100">
        <v>5202</v>
      </c>
      <c r="B1100" t="s">
        <v>2166</v>
      </c>
      <c r="C1100" s="1">
        <v>28.79</v>
      </c>
      <c r="D1100" s="2" t="s">
        <v>2166</v>
      </c>
    </row>
    <row r="1101" spans="1:4" x14ac:dyDescent="0.2">
      <c r="A1101">
        <v>5203</v>
      </c>
      <c r="B1101" t="s">
        <v>2167</v>
      </c>
      <c r="C1101" s="1">
        <v>28.79</v>
      </c>
      <c r="D1101" s="2" t="s">
        <v>2167</v>
      </c>
    </row>
    <row r="1102" spans="1:4" x14ac:dyDescent="0.2">
      <c r="A1102">
        <v>5204</v>
      </c>
      <c r="B1102" t="s">
        <v>2168</v>
      </c>
      <c r="C1102" s="1">
        <v>18.11</v>
      </c>
      <c r="D1102" s="2" t="s">
        <v>2168</v>
      </c>
    </row>
    <row r="1103" spans="1:4" x14ac:dyDescent="0.2">
      <c r="A1103">
        <v>5205</v>
      </c>
      <c r="B1103" t="s">
        <v>2169</v>
      </c>
      <c r="C1103" s="1">
        <v>17.59</v>
      </c>
      <c r="D1103" s="2" t="s">
        <v>2169</v>
      </c>
    </row>
    <row r="1104" spans="1:4" x14ac:dyDescent="0.2">
      <c r="A1104">
        <v>5206</v>
      </c>
      <c r="B1104" t="s">
        <v>2170</v>
      </c>
      <c r="C1104" s="1">
        <v>20.149999999999999</v>
      </c>
      <c r="D1104" s="2" t="s">
        <v>2170</v>
      </c>
    </row>
    <row r="1105" spans="1:4" x14ac:dyDescent="0.2">
      <c r="A1105">
        <v>5207</v>
      </c>
      <c r="B1105" t="s">
        <v>2171</v>
      </c>
      <c r="C1105" s="1">
        <v>102.61</v>
      </c>
      <c r="D1105" s="2" t="s">
        <v>2171</v>
      </c>
    </row>
    <row r="1106" spans="1:4" x14ac:dyDescent="0.2">
      <c r="A1106">
        <v>5208</v>
      </c>
      <c r="B1106" t="s">
        <v>2172</v>
      </c>
      <c r="C1106" s="1">
        <v>16.02</v>
      </c>
      <c r="D1106" s="2" t="s">
        <v>2172</v>
      </c>
    </row>
    <row r="1107" spans="1:4" x14ac:dyDescent="0.2">
      <c r="A1107">
        <v>5209</v>
      </c>
      <c r="B1107" t="s">
        <v>2173</v>
      </c>
      <c r="C1107" s="1">
        <v>22.41</v>
      </c>
      <c r="D1107" s="2" t="s">
        <v>2173</v>
      </c>
    </row>
    <row r="1108" spans="1:4" x14ac:dyDescent="0.2">
      <c r="A1108">
        <v>5210</v>
      </c>
      <c r="B1108" t="s">
        <v>2174</v>
      </c>
      <c r="C1108" s="1">
        <v>25.34</v>
      </c>
      <c r="D1108" s="2" t="s">
        <v>2174</v>
      </c>
    </row>
    <row r="1109" spans="1:4" x14ac:dyDescent="0.2">
      <c r="A1109">
        <v>5211</v>
      </c>
      <c r="B1109" t="s">
        <v>2175</v>
      </c>
      <c r="C1109" s="1">
        <v>25.34</v>
      </c>
      <c r="D1109" s="2" t="s">
        <v>2175</v>
      </c>
    </row>
    <row r="1110" spans="1:4" x14ac:dyDescent="0.2">
      <c r="A1110">
        <v>5212</v>
      </c>
      <c r="B1110" t="s">
        <v>2176</v>
      </c>
      <c r="C1110" s="1">
        <v>16.02</v>
      </c>
      <c r="D1110" s="2" t="s">
        <v>2176</v>
      </c>
    </row>
    <row r="1111" spans="1:4" x14ac:dyDescent="0.2">
      <c r="A1111">
        <v>5213</v>
      </c>
      <c r="B1111" t="s">
        <v>2177</v>
      </c>
      <c r="C1111" s="1">
        <v>22.41</v>
      </c>
      <c r="D1111" s="2" t="s">
        <v>2177</v>
      </c>
    </row>
    <row r="1112" spans="1:4" x14ac:dyDescent="0.2">
      <c r="A1112">
        <v>5214</v>
      </c>
      <c r="B1112" t="s">
        <v>75</v>
      </c>
      <c r="C1112" s="1">
        <v>25.34</v>
      </c>
      <c r="D1112" s="2" t="s">
        <v>75</v>
      </c>
    </row>
    <row r="1113" spans="1:4" x14ac:dyDescent="0.2">
      <c r="A1113">
        <v>5215</v>
      </c>
      <c r="B1113" t="s">
        <v>76</v>
      </c>
      <c r="C1113" s="1">
        <v>25.34</v>
      </c>
      <c r="D1113" s="2" t="s">
        <v>76</v>
      </c>
    </row>
    <row r="1114" spans="1:4" x14ac:dyDescent="0.2">
      <c r="A1114">
        <v>5216</v>
      </c>
      <c r="B1114" t="s">
        <v>77</v>
      </c>
      <c r="C1114" s="1">
        <v>27.75</v>
      </c>
      <c r="D1114" s="2" t="s">
        <v>77</v>
      </c>
    </row>
    <row r="1115" spans="1:4" x14ac:dyDescent="0.2">
      <c r="A1115">
        <v>5217</v>
      </c>
      <c r="B1115" t="s">
        <v>78</v>
      </c>
      <c r="C1115" s="1">
        <v>66.17</v>
      </c>
      <c r="D1115" s="2" t="s">
        <v>78</v>
      </c>
    </row>
    <row r="1116" spans="1:4" x14ac:dyDescent="0.2">
      <c r="A1116">
        <v>5218</v>
      </c>
      <c r="B1116" t="s">
        <v>79</v>
      </c>
      <c r="C1116" s="1">
        <v>25.96</v>
      </c>
      <c r="D1116" s="2" t="s">
        <v>79</v>
      </c>
    </row>
    <row r="1117" spans="1:4" x14ac:dyDescent="0.2">
      <c r="A1117">
        <v>5219</v>
      </c>
      <c r="B1117" t="s">
        <v>80</v>
      </c>
      <c r="C1117" s="1">
        <v>40.83</v>
      </c>
      <c r="D1117" s="2" t="s">
        <v>80</v>
      </c>
    </row>
    <row r="1118" spans="1:4" x14ac:dyDescent="0.2">
      <c r="A1118">
        <v>5220</v>
      </c>
      <c r="B1118" t="s">
        <v>81</v>
      </c>
      <c r="C1118" s="1">
        <v>47.74</v>
      </c>
      <c r="D1118" s="2" t="s">
        <v>81</v>
      </c>
    </row>
    <row r="1119" spans="1:4" x14ac:dyDescent="0.2">
      <c r="A1119">
        <v>5221</v>
      </c>
      <c r="B1119" t="s">
        <v>82</v>
      </c>
      <c r="C1119" s="1">
        <v>47.12</v>
      </c>
      <c r="D1119" s="2" t="s">
        <v>82</v>
      </c>
    </row>
    <row r="1120" spans="1:4" x14ac:dyDescent="0.2">
      <c r="A1120">
        <v>5222</v>
      </c>
      <c r="B1120" t="s">
        <v>83</v>
      </c>
      <c r="C1120" s="1">
        <v>66.17</v>
      </c>
      <c r="D1120" s="2" t="s">
        <v>83</v>
      </c>
    </row>
    <row r="1121" spans="1:4" x14ac:dyDescent="0.2">
      <c r="A1121">
        <v>5223</v>
      </c>
      <c r="B1121" t="s">
        <v>84</v>
      </c>
      <c r="C1121" s="1">
        <v>33.82</v>
      </c>
      <c r="D1121" s="2" t="s">
        <v>84</v>
      </c>
    </row>
    <row r="1122" spans="1:4" x14ac:dyDescent="0.2">
      <c r="A1122">
        <v>5224</v>
      </c>
      <c r="B1122" t="s">
        <v>85</v>
      </c>
      <c r="C1122" s="1">
        <v>9.89</v>
      </c>
      <c r="D1122" s="2" t="s">
        <v>85</v>
      </c>
    </row>
    <row r="1123" spans="1:4" x14ac:dyDescent="0.2">
      <c r="A1123">
        <v>5225</v>
      </c>
      <c r="B1123" t="s">
        <v>86</v>
      </c>
      <c r="C1123" s="1">
        <v>56.88</v>
      </c>
      <c r="D1123" s="2" t="s">
        <v>86</v>
      </c>
    </row>
    <row r="1124" spans="1:4" x14ac:dyDescent="0.2">
      <c r="A1124">
        <v>5226</v>
      </c>
      <c r="B1124" t="s">
        <v>87</v>
      </c>
      <c r="C1124" s="1">
        <v>47.26</v>
      </c>
      <c r="D1124" s="2" t="s">
        <v>87</v>
      </c>
    </row>
    <row r="1125" spans="1:4" x14ac:dyDescent="0.2">
      <c r="A1125">
        <v>5227</v>
      </c>
      <c r="B1125" t="s">
        <v>88</v>
      </c>
      <c r="C1125" s="1">
        <v>33.82</v>
      </c>
      <c r="D1125" s="2" t="s">
        <v>88</v>
      </c>
    </row>
    <row r="1126" spans="1:4" x14ac:dyDescent="0.2">
      <c r="A1126">
        <v>5228</v>
      </c>
      <c r="B1126" t="s">
        <v>89</v>
      </c>
      <c r="C1126" s="1">
        <v>17.59</v>
      </c>
      <c r="D1126" s="2" t="s">
        <v>89</v>
      </c>
    </row>
    <row r="1127" spans="1:4" x14ac:dyDescent="0.2">
      <c r="A1127">
        <v>5229</v>
      </c>
      <c r="B1127" t="s">
        <v>90</v>
      </c>
      <c r="C1127" s="1">
        <v>18.11</v>
      </c>
      <c r="D1127" s="2" t="s">
        <v>90</v>
      </c>
    </row>
    <row r="1128" spans="1:4" x14ac:dyDescent="0.2">
      <c r="A1128">
        <v>5230</v>
      </c>
      <c r="B1128" t="s">
        <v>91</v>
      </c>
      <c r="C1128" s="1">
        <v>15.39</v>
      </c>
      <c r="D1128" s="2" t="s">
        <v>91</v>
      </c>
    </row>
    <row r="1129" spans="1:4" x14ac:dyDescent="0.2">
      <c r="A1129">
        <v>5231</v>
      </c>
      <c r="B1129" t="s">
        <v>92</v>
      </c>
      <c r="C1129" s="1">
        <v>15.39</v>
      </c>
      <c r="D1129" s="2" t="s">
        <v>92</v>
      </c>
    </row>
    <row r="1130" spans="1:4" x14ac:dyDescent="0.2">
      <c r="A1130">
        <v>5232</v>
      </c>
      <c r="B1130" t="s">
        <v>93</v>
      </c>
      <c r="C1130" s="1">
        <v>15.39</v>
      </c>
      <c r="D1130" s="2" t="s">
        <v>93</v>
      </c>
    </row>
    <row r="1131" spans="1:4" x14ac:dyDescent="0.2">
      <c r="A1131">
        <v>5233</v>
      </c>
      <c r="B1131" t="s">
        <v>94</v>
      </c>
      <c r="C1131" s="1">
        <v>15.39</v>
      </c>
      <c r="D1131" s="2" t="s">
        <v>94</v>
      </c>
    </row>
    <row r="1132" spans="1:4" x14ac:dyDescent="0.2">
      <c r="A1132">
        <v>5234</v>
      </c>
      <c r="B1132" t="s">
        <v>95</v>
      </c>
      <c r="C1132" s="1">
        <v>28.17</v>
      </c>
      <c r="D1132" s="2" t="s">
        <v>95</v>
      </c>
    </row>
    <row r="1133" spans="1:4" x14ac:dyDescent="0.2">
      <c r="A1133">
        <v>5235</v>
      </c>
      <c r="B1133" t="s">
        <v>96</v>
      </c>
      <c r="C1133" s="1">
        <v>22.41</v>
      </c>
      <c r="D1133" s="2" t="s">
        <v>96</v>
      </c>
    </row>
    <row r="1134" spans="1:4" x14ac:dyDescent="0.2">
      <c r="A1134">
        <v>5236</v>
      </c>
      <c r="B1134" t="s">
        <v>97</v>
      </c>
      <c r="C1134" s="1">
        <v>25.34</v>
      </c>
      <c r="D1134" s="2" t="s">
        <v>97</v>
      </c>
    </row>
    <row r="1135" spans="1:4" x14ac:dyDescent="0.2">
      <c r="A1135">
        <v>5237</v>
      </c>
      <c r="B1135" t="s">
        <v>98</v>
      </c>
      <c r="C1135" s="1">
        <v>22.41</v>
      </c>
      <c r="D1135" s="2" t="s">
        <v>98</v>
      </c>
    </row>
    <row r="1136" spans="1:4" x14ac:dyDescent="0.2">
      <c r="A1136">
        <v>5238</v>
      </c>
      <c r="B1136" t="s">
        <v>99</v>
      </c>
      <c r="C1136" s="1">
        <v>25.34</v>
      </c>
      <c r="D1136" s="2" t="s">
        <v>99</v>
      </c>
    </row>
    <row r="1137" spans="1:4" x14ac:dyDescent="0.2">
      <c r="A1137">
        <v>5239</v>
      </c>
      <c r="B1137" t="s">
        <v>100</v>
      </c>
      <c r="C1137" s="1">
        <v>27.3</v>
      </c>
      <c r="D1137" s="2" t="s">
        <v>100</v>
      </c>
    </row>
    <row r="1138" spans="1:4" x14ac:dyDescent="0.2">
      <c r="A1138">
        <v>5240</v>
      </c>
      <c r="B1138" t="s">
        <v>101</v>
      </c>
      <c r="C1138" s="1">
        <v>58.02</v>
      </c>
      <c r="D1138" s="2" t="s">
        <v>101</v>
      </c>
    </row>
    <row r="1139" spans="1:4" x14ac:dyDescent="0.2">
      <c r="A1139">
        <v>5241</v>
      </c>
      <c r="B1139" t="s">
        <v>1453</v>
      </c>
      <c r="C1139" s="1">
        <v>19.37</v>
      </c>
      <c r="D1139" s="2" t="s">
        <v>1453</v>
      </c>
    </row>
    <row r="1140" spans="1:4" x14ac:dyDescent="0.2">
      <c r="A1140">
        <v>5242</v>
      </c>
      <c r="B1140" t="s">
        <v>2413</v>
      </c>
      <c r="C1140" s="1">
        <v>19.37</v>
      </c>
      <c r="D1140" s="2" t="s">
        <v>2413</v>
      </c>
    </row>
    <row r="1141" spans="1:4" x14ac:dyDescent="0.2">
      <c r="A1141">
        <v>5243</v>
      </c>
      <c r="B1141" t="s">
        <v>2414</v>
      </c>
      <c r="C1141" s="1">
        <v>24.73</v>
      </c>
      <c r="D1141" s="2" t="s">
        <v>2414</v>
      </c>
    </row>
    <row r="1142" spans="1:4" x14ac:dyDescent="0.2">
      <c r="A1142">
        <v>5244</v>
      </c>
      <c r="B1142" t="s">
        <v>1137</v>
      </c>
      <c r="C1142" s="1">
        <v>24.73</v>
      </c>
      <c r="D1142" s="2" t="s">
        <v>1137</v>
      </c>
    </row>
    <row r="1143" spans="1:4" x14ac:dyDescent="0.2">
      <c r="A1143">
        <v>5245</v>
      </c>
      <c r="B1143" t="s">
        <v>1138</v>
      </c>
      <c r="C1143" s="1">
        <v>19.37</v>
      </c>
      <c r="D1143" s="2" t="s">
        <v>1138</v>
      </c>
    </row>
    <row r="1144" spans="1:4" x14ac:dyDescent="0.2">
      <c r="A1144">
        <v>5246</v>
      </c>
      <c r="B1144" t="s">
        <v>1614</v>
      </c>
      <c r="C1144" s="1">
        <v>19.37</v>
      </c>
      <c r="D1144" s="2" t="s">
        <v>1614</v>
      </c>
    </row>
    <row r="1145" spans="1:4" x14ac:dyDescent="0.2">
      <c r="A1145">
        <v>5247</v>
      </c>
      <c r="B1145" t="s">
        <v>1615</v>
      </c>
      <c r="C1145" s="1">
        <v>24.73</v>
      </c>
      <c r="D1145" s="2" t="s">
        <v>1615</v>
      </c>
    </row>
    <row r="1146" spans="1:4" x14ac:dyDescent="0.2">
      <c r="A1146">
        <v>5248</v>
      </c>
      <c r="B1146" t="s">
        <v>1616</v>
      </c>
      <c r="C1146" s="1">
        <v>24.73</v>
      </c>
      <c r="D1146" s="2" t="s">
        <v>1616</v>
      </c>
    </row>
    <row r="1147" spans="1:4" x14ac:dyDescent="0.2">
      <c r="A1147">
        <v>5249</v>
      </c>
      <c r="B1147" t="s">
        <v>1617</v>
      </c>
      <c r="C1147" s="1">
        <v>23.08</v>
      </c>
      <c r="D1147" s="2" t="s">
        <v>1617</v>
      </c>
    </row>
    <row r="1148" spans="1:4" x14ac:dyDescent="0.2">
      <c r="A1148">
        <v>5250</v>
      </c>
      <c r="B1148" t="s">
        <v>1618</v>
      </c>
      <c r="C1148" s="1">
        <v>28.44</v>
      </c>
      <c r="D1148" s="2" t="s">
        <v>1618</v>
      </c>
    </row>
    <row r="1149" spans="1:4" x14ac:dyDescent="0.2">
      <c r="A1149">
        <v>5251</v>
      </c>
      <c r="B1149" t="s">
        <v>1619</v>
      </c>
      <c r="C1149" s="1">
        <v>18.47</v>
      </c>
      <c r="D1149" s="2" t="s">
        <v>1619</v>
      </c>
    </row>
    <row r="1150" spans="1:4" x14ac:dyDescent="0.2">
      <c r="A1150">
        <v>5252</v>
      </c>
      <c r="B1150" t="s">
        <v>1620</v>
      </c>
      <c r="C1150" s="1">
        <v>37.53</v>
      </c>
      <c r="D1150" s="2" t="s">
        <v>1620</v>
      </c>
    </row>
    <row r="1151" spans="1:4" x14ac:dyDescent="0.2">
      <c r="A1151">
        <v>5253</v>
      </c>
      <c r="B1151" t="s">
        <v>1621</v>
      </c>
      <c r="C1151" s="1">
        <v>18.47</v>
      </c>
      <c r="D1151" s="2" t="s">
        <v>1621</v>
      </c>
    </row>
    <row r="1152" spans="1:4" x14ac:dyDescent="0.2">
      <c r="A1152">
        <v>5254</v>
      </c>
      <c r="B1152" t="s">
        <v>1622</v>
      </c>
      <c r="C1152" s="1">
        <v>37.53</v>
      </c>
      <c r="D1152" s="2" t="s">
        <v>1622</v>
      </c>
    </row>
    <row r="1153" spans="1:4" x14ac:dyDescent="0.2">
      <c r="A1153">
        <v>5255</v>
      </c>
      <c r="B1153" t="s">
        <v>182</v>
      </c>
      <c r="C1153" s="1">
        <v>40</v>
      </c>
      <c r="D1153" t="s">
        <v>182</v>
      </c>
    </row>
    <row r="1154" spans="1:4" x14ac:dyDescent="0.2">
      <c r="A1154">
        <v>5256</v>
      </c>
      <c r="B1154" t="s">
        <v>2280</v>
      </c>
      <c r="C1154" s="1">
        <v>7.17</v>
      </c>
      <c r="D1154" t="s">
        <v>2280</v>
      </c>
    </row>
    <row r="1155" spans="1:4" x14ac:dyDescent="0.2">
      <c r="A1155">
        <v>5257</v>
      </c>
      <c r="B1155" t="s">
        <v>241</v>
      </c>
      <c r="C1155" s="1">
        <v>34.39</v>
      </c>
      <c r="D1155" t="s">
        <v>241</v>
      </c>
    </row>
    <row r="1156" spans="1:4" x14ac:dyDescent="0.2">
      <c r="A1156">
        <v>5258</v>
      </c>
      <c r="B1156" t="s">
        <v>835</v>
      </c>
      <c r="C1156" s="1">
        <v>44.17</v>
      </c>
      <c r="D1156" t="s">
        <v>835</v>
      </c>
    </row>
    <row r="1157" spans="1:4" x14ac:dyDescent="0.2">
      <c r="A1157">
        <v>5259</v>
      </c>
      <c r="B1157" t="s">
        <v>1438</v>
      </c>
      <c r="C1157" s="1">
        <v>31.76</v>
      </c>
      <c r="D1157" t="s">
        <v>1438</v>
      </c>
    </row>
    <row r="1158" spans="1:4" x14ac:dyDescent="0.2">
      <c r="A1158">
        <v>5260</v>
      </c>
      <c r="B1158" t="s">
        <v>868</v>
      </c>
      <c r="C1158" s="1">
        <v>51.44</v>
      </c>
      <c r="D1158" t="s">
        <v>868</v>
      </c>
    </row>
    <row r="1159" spans="1:4" x14ac:dyDescent="0.2">
      <c r="A1159">
        <v>5261</v>
      </c>
      <c r="B1159" t="s">
        <v>2270</v>
      </c>
      <c r="C1159" s="1">
        <v>34.5</v>
      </c>
      <c r="D1159" t="s">
        <v>2270</v>
      </c>
    </row>
    <row r="1160" spans="1:4" x14ac:dyDescent="0.2">
      <c r="A1160">
        <v>5262</v>
      </c>
      <c r="B1160" t="s">
        <v>2379</v>
      </c>
      <c r="C1160" s="1">
        <v>41.22</v>
      </c>
      <c r="D1160" t="s">
        <v>2379</v>
      </c>
    </row>
    <row r="1161" spans="1:4" x14ac:dyDescent="0.2">
      <c r="A1161">
        <v>5263</v>
      </c>
      <c r="B1161" t="s">
        <v>2379</v>
      </c>
      <c r="C1161" s="1">
        <v>35.68</v>
      </c>
      <c r="D1161" t="s">
        <v>2379</v>
      </c>
    </row>
    <row r="1162" spans="1:4" x14ac:dyDescent="0.2">
      <c r="A1162">
        <v>5264</v>
      </c>
      <c r="B1162" t="s">
        <v>2121</v>
      </c>
      <c r="C1162" s="1">
        <v>42.4</v>
      </c>
      <c r="D1162" t="s">
        <v>2121</v>
      </c>
    </row>
    <row r="1163" spans="1:4" x14ac:dyDescent="0.2">
      <c r="A1163">
        <v>5265</v>
      </c>
      <c r="B1163" t="s">
        <v>2118</v>
      </c>
      <c r="C1163" s="1">
        <v>22.85</v>
      </c>
      <c r="D1163" t="s">
        <v>2118</v>
      </c>
    </row>
    <row r="1164" spans="1:4" x14ac:dyDescent="0.2">
      <c r="A1164">
        <v>5266</v>
      </c>
      <c r="B1164" t="s">
        <v>2119</v>
      </c>
      <c r="C1164" s="1">
        <v>24.85</v>
      </c>
      <c r="D1164" t="s">
        <v>2119</v>
      </c>
    </row>
    <row r="1165" spans="1:4" x14ac:dyDescent="0.2">
      <c r="A1165">
        <v>5267</v>
      </c>
      <c r="B1165" t="s">
        <v>1523</v>
      </c>
      <c r="C1165" s="1">
        <v>32.61</v>
      </c>
      <c r="D1165" t="s">
        <v>1523</v>
      </c>
    </row>
    <row r="1166" spans="1:4" x14ac:dyDescent="0.2">
      <c r="A1166">
        <v>5268</v>
      </c>
      <c r="B1166" t="s">
        <v>1524</v>
      </c>
      <c r="C1166" s="1">
        <v>84.96</v>
      </c>
      <c r="D1166" t="s">
        <v>1524</v>
      </c>
    </row>
    <row r="1167" spans="1:4" x14ac:dyDescent="0.2">
      <c r="A1167">
        <v>5269</v>
      </c>
      <c r="B1167" t="s">
        <v>1525</v>
      </c>
      <c r="C1167" s="1">
        <v>50.82</v>
      </c>
      <c r="D1167" t="s">
        <v>1525</v>
      </c>
    </row>
    <row r="1168" spans="1:4" x14ac:dyDescent="0.2">
      <c r="A1168">
        <v>5270</v>
      </c>
      <c r="B1168" t="s">
        <v>1526</v>
      </c>
      <c r="C1168" s="1">
        <v>35.35</v>
      </c>
      <c r="D1168" t="s">
        <v>1526</v>
      </c>
    </row>
    <row r="1169" spans="1:4" x14ac:dyDescent="0.2">
      <c r="A1169">
        <v>5271</v>
      </c>
      <c r="B1169" t="s">
        <v>1527</v>
      </c>
      <c r="C1169" s="1">
        <v>41.5</v>
      </c>
      <c r="D1169" t="s">
        <v>1527</v>
      </c>
    </row>
    <row r="1170" spans="1:4" x14ac:dyDescent="0.2">
      <c r="A1170">
        <v>5272</v>
      </c>
      <c r="B1170" t="s">
        <v>1528</v>
      </c>
      <c r="C1170" s="1">
        <v>38.99</v>
      </c>
      <c r="D1170" t="s">
        <v>1528</v>
      </c>
    </row>
    <row r="1171" spans="1:4" x14ac:dyDescent="0.2">
      <c r="A1171">
        <v>5273</v>
      </c>
      <c r="B1171" t="s">
        <v>1529</v>
      </c>
      <c r="C1171" s="1">
        <v>45.15</v>
      </c>
      <c r="D1171" t="s">
        <v>1529</v>
      </c>
    </row>
    <row r="1172" spans="1:4" x14ac:dyDescent="0.2">
      <c r="A1172">
        <v>5274</v>
      </c>
      <c r="B1172" t="s">
        <v>1530</v>
      </c>
      <c r="C1172" s="1">
        <v>36.6</v>
      </c>
      <c r="D1172" t="s">
        <v>1530</v>
      </c>
    </row>
    <row r="1173" spans="1:4" x14ac:dyDescent="0.2">
      <c r="A1173">
        <v>5275</v>
      </c>
      <c r="B1173" t="s">
        <v>1531</v>
      </c>
      <c r="C1173" s="1">
        <v>42.76</v>
      </c>
      <c r="D1173" t="s">
        <v>1531</v>
      </c>
    </row>
    <row r="1174" spans="1:4" x14ac:dyDescent="0.2">
      <c r="A1174">
        <v>5300</v>
      </c>
      <c r="B1174" t="s">
        <v>2378</v>
      </c>
      <c r="C1174" s="1">
        <v>4.82</v>
      </c>
      <c r="D1174" s="2" t="s">
        <v>1865</v>
      </c>
    </row>
    <row r="1175" spans="1:4" x14ac:dyDescent="0.2">
      <c r="A1175">
        <v>5301</v>
      </c>
      <c r="B1175" t="s">
        <v>1648</v>
      </c>
      <c r="C1175" s="1">
        <v>0.61</v>
      </c>
      <c r="D1175" s="2" t="s">
        <v>1648</v>
      </c>
    </row>
    <row r="1176" spans="1:4" x14ac:dyDescent="0.2">
      <c r="A1176">
        <v>5302</v>
      </c>
      <c r="B1176" t="s">
        <v>1647</v>
      </c>
      <c r="C1176" s="1">
        <v>2.13</v>
      </c>
      <c r="D1176" s="2" t="s">
        <v>1647</v>
      </c>
    </row>
    <row r="1177" spans="1:4" x14ac:dyDescent="0.2">
      <c r="A1177">
        <v>5303</v>
      </c>
      <c r="B1177" t="s">
        <v>1646</v>
      </c>
      <c r="C1177" s="1">
        <v>0.52</v>
      </c>
      <c r="D1177" s="2" t="s">
        <v>1646</v>
      </c>
    </row>
    <row r="1178" spans="1:4" x14ac:dyDescent="0.2">
      <c r="A1178">
        <v>5304</v>
      </c>
      <c r="B1178" t="s">
        <v>1645</v>
      </c>
      <c r="C1178" s="1">
        <v>2.13</v>
      </c>
      <c r="D1178" s="2" t="s">
        <v>1645</v>
      </c>
    </row>
    <row r="1179" spans="1:4" x14ac:dyDescent="0.2">
      <c r="A1179">
        <v>5305</v>
      </c>
      <c r="B1179" t="s">
        <v>1644</v>
      </c>
      <c r="C1179" s="1">
        <v>1.78</v>
      </c>
      <c r="D1179" s="2" t="s">
        <v>1644</v>
      </c>
    </row>
    <row r="1180" spans="1:4" x14ac:dyDescent="0.2">
      <c r="A1180">
        <v>5306</v>
      </c>
      <c r="B1180" t="s">
        <v>1643</v>
      </c>
      <c r="C1180" s="1">
        <v>8.23</v>
      </c>
      <c r="D1180" s="2" t="s">
        <v>1643</v>
      </c>
    </row>
    <row r="1181" spans="1:4" x14ac:dyDescent="0.2">
      <c r="A1181">
        <v>5307</v>
      </c>
      <c r="B1181" t="s">
        <v>1649</v>
      </c>
      <c r="C1181" s="1">
        <v>1.35</v>
      </c>
      <c r="D1181" s="2" t="s">
        <v>1649</v>
      </c>
    </row>
    <row r="1182" spans="1:4" x14ac:dyDescent="0.2">
      <c r="A1182">
        <v>5308</v>
      </c>
      <c r="B1182" t="s">
        <v>1642</v>
      </c>
      <c r="C1182" s="1">
        <v>1.25</v>
      </c>
      <c r="D1182" s="2" t="s">
        <v>1642</v>
      </c>
    </row>
    <row r="1183" spans="1:4" x14ac:dyDescent="0.2">
      <c r="A1183">
        <v>5309</v>
      </c>
      <c r="B1183" t="s">
        <v>2363</v>
      </c>
      <c r="C1183" s="1">
        <v>5.78</v>
      </c>
      <c r="D1183" s="2" t="s">
        <v>2363</v>
      </c>
    </row>
    <row r="1184" spans="1:4" x14ac:dyDescent="0.2">
      <c r="A1184">
        <v>5310</v>
      </c>
      <c r="B1184" t="s">
        <v>1155</v>
      </c>
      <c r="C1184" s="1">
        <v>1.99</v>
      </c>
      <c r="D1184" s="2" t="s">
        <v>1155</v>
      </c>
    </row>
    <row r="1185" spans="1:4" x14ac:dyDescent="0.2">
      <c r="A1185">
        <v>5311</v>
      </c>
      <c r="B1185" t="s">
        <v>1154</v>
      </c>
      <c r="C1185" s="1">
        <v>1.49</v>
      </c>
      <c r="D1185" s="2" t="s">
        <v>1154</v>
      </c>
    </row>
    <row r="1186" spans="1:4" x14ac:dyDescent="0.2">
      <c r="A1186">
        <v>5312</v>
      </c>
      <c r="B1186" t="s">
        <v>1153</v>
      </c>
      <c r="C1186" s="1">
        <v>1.78</v>
      </c>
      <c r="D1186" s="2" t="s">
        <v>1153</v>
      </c>
    </row>
    <row r="1187" spans="1:4" x14ac:dyDescent="0.2">
      <c r="A1187">
        <v>5313</v>
      </c>
      <c r="B1187" t="s">
        <v>1866</v>
      </c>
      <c r="C1187" s="1">
        <v>6.6</v>
      </c>
      <c r="D1187" s="2" t="s">
        <v>1866</v>
      </c>
    </row>
    <row r="1188" spans="1:4" x14ac:dyDescent="0.2">
      <c r="A1188">
        <v>5314</v>
      </c>
      <c r="B1188" t="s">
        <v>1867</v>
      </c>
      <c r="C1188" s="1">
        <v>7.58</v>
      </c>
      <c r="D1188" s="2" t="s">
        <v>1867</v>
      </c>
    </row>
    <row r="1189" spans="1:4" x14ac:dyDescent="0.2">
      <c r="A1189">
        <v>5315</v>
      </c>
      <c r="B1189" t="s">
        <v>1152</v>
      </c>
      <c r="C1189" s="1">
        <v>1.1499999999999999</v>
      </c>
      <c r="D1189" s="2" t="s">
        <v>1152</v>
      </c>
    </row>
    <row r="1190" spans="1:4" x14ac:dyDescent="0.2">
      <c r="A1190">
        <v>5316</v>
      </c>
      <c r="B1190" t="s">
        <v>2405</v>
      </c>
      <c r="C1190" s="1">
        <v>3.41</v>
      </c>
      <c r="D1190" s="2" t="s">
        <v>1689</v>
      </c>
    </row>
    <row r="1191" spans="1:4" x14ac:dyDescent="0.2">
      <c r="A1191">
        <v>5317</v>
      </c>
      <c r="B1191" t="s">
        <v>839</v>
      </c>
      <c r="C1191" s="1">
        <v>1.1499999999999999</v>
      </c>
      <c r="D1191" t="s">
        <v>839</v>
      </c>
    </row>
    <row r="1192" spans="1:4" x14ac:dyDescent="0.2">
      <c r="A1192">
        <v>5318</v>
      </c>
      <c r="B1192" t="s">
        <v>195</v>
      </c>
      <c r="C1192" s="1">
        <v>8.73</v>
      </c>
      <c r="D1192" s="2" t="s">
        <v>195</v>
      </c>
    </row>
    <row r="1193" spans="1:4" x14ac:dyDescent="0.2">
      <c r="A1193">
        <v>5319</v>
      </c>
      <c r="B1193" t="s">
        <v>1532</v>
      </c>
      <c r="C1193" s="1">
        <v>1.6</v>
      </c>
      <c r="D1193" t="s">
        <v>1532</v>
      </c>
    </row>
    <row r="1194" spans="1:4" x14ac:dyDescent="0.2">
      <c r="A1194">
        <v>5320</v>
      </c>
      <c r="B1194" t="s">
        <v>1768</v>
      </c>
      <c r="C1194" s="1">
        <v>4.04</v>
      </c>
      <c r="D1194" t="s">
        <v>1768</v>
      </c>
    </row>
    <row r="1195" spans="1:4" x14ac:dyDescent="0.2">
      <c r="A1195">
        <v>5500</v>
      </c>
      <c r="B1195" t="s">
        <v>1868</v>
      </c>
      <c r="C1195" s="1">
        <v>43.97</v>
      </c>
      <c r="D1195" s="2" t="s">
        <v>536</v>
      </c>
    </row>
    <row r="1196" spans="1:4" x14ac:dyDescent="0.2">
      <c r="A1196">
        <v>5501</v>
      </c>
      <c r="B1196" t="s">
        <v>1869</v>
      </c>
      <c r="C1196" s="1">
        <v>43.97</v>
      </c>
      <c r="D1196" s="2" t="s">
        <v>537</v>
      </c>
    </row>
    <row r="1197" spans="1:4" x14ac:dyDescent="0.2">
      <c r="A1197">
        <v>5502</v>
      </c>
      <c r="B1197" t="s">
        <v>175</v>
      </c>
      <c r="C1197" s="1">
        <v>43.97</v>
      </c>
      <c r="D1197" s="2" t="s">
        <v>538</v>
      </c>
    </row>
    <row r="1198" spans="1:4" x14ac:dyDescent="0.2">
      <c r="A1198">
        <v>5503</v>
      </c>
      <c r="B1198" t="s">
        <v>1871</v>
      </c>
      <c r="C1198" s="1">
        <v>43.97</v>
      </c>
      <c r="D1198" s="2" t="s">
        <v>539</v>
      </c>
    </row>
    <row r="1199" spans="1:4" x14ac:dyDescent="0.2">
      <c r="A1199">
        <v>5504</v>
      </c>
      <c r="B1199" t="s">
        <v>1872</v>
      </c>
      <c r="C1199" s="1">
        <v>49.21</v>
      </c>
      <c r="D1199" s="2" t="s">
        <v>540</v>
      </c>
    </row>
    <row r="1200" spans="1:4" x14ac:dyDescent="0.2">
      <c r="A1200">
        <v>5505</v>
      </c>
      <c r="B1200" t="s">
        <v>1873</v>
      </c>
      <c r="C1200" s="1">
        <v>49.21</v>
      </c>
      <c r="D1200" s="2" t="s">
        <v>541</v>
      </c>
    </row>
    <row r="1201" spans="1:4" x14ac:dyDescent="0.2">
      <c r="A1201">
        <v>5506</v>
      </c>
      <c r="B1201" t="s">
        <v>2390</v>
      </c>
      <c r="C1201" s="1">
        <v>49.21</v>
      </c>
      <c r="D1201" s="2" t="s">
        <v>542</v>
      </c>
    </row>
    <row r="1202" spans="1:4" x14ac:dyDescent="0.2">
      <c r="A1202">
        <v>5507</v>
      </c>
      <c r="B1202" t="s">
        <v>1874</v>
      </c>
      <c r="C1202" s="1">
        <v>43.97</v>
      </c>
      <c r="D1202" s="2" t="s">
        <v>545</v>
      </c>
    </row>
    <row r="1203" spans="1:4" x14ac:dyDescent="0.2">
      <c r="A1203">
        <v>5510</v>
      </c>
      <c r="B1203" t="s">
        <v>1875</v>
      </c>
      <c r="C1203" s="1">
        <v>29.32</v>
      </c>
      <c r="D1203" s="2" t="s">
        <v>546</v>
      </c>
    </row>
    <row r="1204" spans="1:4" x14ac:dyDescent="0.2">
      <c r="A1204">
        <v>5511</v>
      </c>
      <c r="B1204" t="s">
        <v>1876</v>
      </c>
      <c r="C1204" s="1">
        <v>36.65</v>
      </c>
      <c r="D1204" s="2" t="s">
        <v>547</v>
      </c>
    </row>
    <row r="1205" spans="1:4" x14ac:dyDescent="0.2">
      <c r="A1205">
        <v>5512</v>
      </c>
      <c r="B1205" t="s">
        <v>2639</v>
      </c>
      <c r="C1205" s="1">
        <v>45.02</v>
      </c>
      <c r="D1205" s="2" t="s">
        <v>548</v>
      </c>
    </row>
    <row r="1206" spans="1:4" x14ac:dyDescent="0.2">
      <c r="A1206">
        <v>5513</v>
      </c>
      <c r="B1206" t="s">
        <v>2275</v>
      </c>
      <c r="C1206" s="1">
        <v>53.4</v>
      </c>
      <c r="D1206" s="2" t="s">
        <v>2130</v>
      </c>
    </row>
    <row r="1207" spans="1:4" x14ac:dyDescent="0.2">
      <c r="A1207">
        <v>5519</v>
      </c>
      <c r="B1207" t="s">
        <v>2381</v>
      </c>
      <c r="C1207" s="1">
        <v>52.35</v>
      </c>
      <c r="D1207" s="2" t="s">
        <v>2018</v>
      </c>
    </row>
    <row r="1208" spans="1:4" x14ac:dyDescent="0.2">
      <c r="A1208">
        <v>5520</v>
      </c>
      <c r="B1208" t="s">
        <v>2640</v>
      </c>
      <c r="C1208" s="1">
        <v>303.63</v>
      </c>
      <c r="D1208" s="2" t="s">
        <v>549</v>
      </c>
    </row>
    <row r="1209" spans="1:4" x14ac:dyDescent="0.2">
      <c r="A1209">
        <v>5521</v>
      </c>
      <c r="B1209" t="s">
        <v>2180</v>
      </c>
      <c r="C1209" s="1">
        <v>2.86</v>
      </c>
      <c r="D1209" s="2" t="s">
        <v>550</v>
      </c>
    </row>
    <row r="1210" spans="1:4" x14ac:dyDescent="0.2">
      <c r="A1210">
        <v>5522</v>
      </c>
      <c r="B1210" t="s">
        <v>2641</v>
      </c>
      <c r="C1210" s="1">
        <v>340.28</v>
      </c>
      <c r="D1210" s="2" t="s">
        <v>551</v>
      </c>
    </row>
    <row r="1211" spans="1:4" x14ac:dyDescent="0.2">
      <c r="A1211">
        <v>5523</v>
      </c>
      <c r="B1211" t="s">
        <v>332</v>
      </c>
      <c r="C1211" s="1">
        <v>99.47</v>
      </c>
      <c r="D1211" s="2" t="s">
        <v>331</v>
      </c>
    </row>
    <row r="1212" spans="1:4" x14ac:dyDescent="0.2">
      <c r="A1212">
        <v>5524</v>
      </c>
      <c r="B1212" t="s">
        <v>321</v>
      </c>
      <c r="C1212" s="1">
        <v>171.32</v>
      </c>
      <c r="D1212" s="2" t="s">
        <v>322</v>
      </c>
    </row>
    <row r="1213" spans="1:4" x14ac:dyDescent="0.2">
      <c r="A1213">
        <v>5525</v>
      </c>
      <c r="B1213" t="s">
        <v>731</v>
      </c>
      <c r="C1213" s="1">
        <v>66.62</v>
      </c>
      <c r="D1213" s="2" t="s">
        <v>732</v>
      </c>
    </row>
    <row r="1214" spans="1:4" x14ac:dyDescent="0.2">
      <c r="A1214">
        <v>5526</v>
      </c>
      <c r="B1214" t="s">
        <v>1019</v>
      </c>
      <c r="C1214" s="1">
        <v>192.23</v>
      </c>
      <c r="D1214" s="2" t="s">
        <v>558</v>
      </c>
    </row>
    <row r="1215" spans="1:4" x14ac:dyDescent="0.2">
      <c r="A1215">
        <v>5527</v>
      </c>
      <c r="B1215" t="s">
        <v>733</v>
      </c>
      <c r="C1215" s="1">
        <v>74.760000000000005</v>
      </c>
      <c r="D1215" s="2" t="s">
        <v>734</v>
      </c>
    </row>
    <row r="1216" spans="1:4" x14ac:dyDescent="0.2">
      <c r="A1216">
        <v>5528</v>
      </c>
      <c r="B1216" t="s">
        <v>294</v>
      </c>
      <c r="C1216" s="1">
        <v>247.48</v>
      </c>
      <c r="D1216" s="2" t="s">
        <v>295</v>
      </c>
    </row>
    <row r="1217" spans="1:4" x14ac:dyDescent="0.2">
      <c r="A1217">
        <v>5529</v>
      </c>
      <c r="B1217" t="s">
        <v>2064</v>
      </c>
      <c r="C1217" s="1">
        <v>142.78</v>
      </c>
      <c r="D1217" s="2" t="s">
        <v>2206</v>
      </c>
    </row>
    <row r="1218" spans="1:4" x14ac:dyDescent="0.2">
      <c r="A1218">
        <v>5530</v>
      </c>
      <c r="B1218" t="s">
        <v>2642</v>
      </c>
      <c r="C1218" s="1">
        <v>86.9</v>
      </c>
      <c r="D1218" s="2" t="s">
        <v>559</v>
      </c>
    </row>
    <row r="1219" spans="1:4" x14ac:dyDescent="0.2">
      <c r="A1219">
        <v>5531</v>
      </c>
      <c r="B1219" t="s">
        <v>2643</v>
      </c>
      <c r="C1219" s="1">
        <v>57.59</v>
      </c>
      <c r="D1219" s="2" t="s">
        <v>560</v>
      </c>
    </row>
    <row r="1220" spans="1:4" x14ac:dyDescent="0.2">
      <c r="A1220">
        <v>5532</v>
      </c>
      <c r="B1220" t="s">
        <v>1472</v>
      </c>
      <c r="C1220" s="1">
        <v>36.65</v>
      </c>
      <c r="D1220" s="2" t="s">
        <v>561</v>
      </c>
    </row>
    <row r="1221" spans="1:4" x14ac:dyDescent="0.2">
      <c r="A1221">
        <v>5533</v>
      </c>
      <c r="B1221" t="s">
        <v>1473</v>
      </c>
      <c r="C1221" s="1">
        <v>86.9</v>
      </c>
      <c r="D1221" s="2" t="s">
        <v>562</v>
      </c>
    </row>
    <row r="1222" spans="1:4" x14ac:dyDescent="0.2">
      <c r="A1222">
        <v>5534</v>
      </c>
      <c r="B1222" t="s">
        <v>489</v>
      </c>
      <c r="C1222" s="1">
        <v>57.59</v>
      </c>
      <c r="D1222" s="2" t="s">
        <v>563</v>
      </c>
    </row>
    <row r="1223" spans="1:4" x14ac:dyDescent="0.2">
      <c r="A1223">
        <v>5535</v>
      </c>
      <c r="B1223" t="s">
        <v>490</v>
      </c>
      <c r="C1223" s="1">
        <v>36.65</v>
      </c>
      <c r="D1223" s="2" t="s">
        <v>564</v>
      </c>
    </row>
    <row r="1224" spans="1:4" x14ac:dyDescent="0.2">
      <c r="A1224">
        <v>5536</v>
      </c>
      <c r="B1224" t="s">
        <v>2063</v>
      </c>
      <c r="C1224" s="1">
        <v>161.81</v>
      </c>
      <c r="D1224" s="2" t="s">
        <v>2207</v>
      </c>
    </row>
    <row r="1225" spans="1:4" x14ac:dyDescent="0.2">
      <c r="A1225">
        <v>5537</v>
      </c>
      <c r="B1225" t="s">
        <v>183</v>
      </c>
      <c r="C1225" s="1">
        <v>284.77999999999997</v>
      </c>
      <c r="D1225" s="2" t="s">
        <v>2130</v>
      </c>
    </row>
    <row r="1226" spans="1:4" x14ac:dyDescent="0.2">
      <c r="A1226">
        <v>5538</v>
      </c>
      <c r="B1226" t="s">
        <v>323</v>
      </c>
      <c r="C1226" s="1">
        <v>237.94</v>
      </c>
      <c r="D1226" s="2" t="s">
        <v>324</v>
      </c>
    </row>
    <row r="1227" spans="1:4" x14ac:dyDescent="0.2">
      <c r="A1227">
        <v>5539</v>
      </c>
      <c r="B1227" t="s">
        <v>325</v>
      </c>
      <c r="C1227" s="1">
        <v>266.99</v>
      </c>
      <c r="D1227" s="2" t="s">
        <v>326</v>
      </c>
    </row>
    <row r="1228" spans="1:4" x14ac:dyDescent="0.2">
      <c r="A1228">
        <v>5540</v>
      </c>
      <c r="B1228" t="s">
        <v>1576</v>
      </c>
      <c r="C1228" s="1">
        <v>0</v>
      </c>
      <c r="D1228" t="s">
        <v>1576</v>
      </c>
    </row>
    <row r="1229" spans="1:4" x14ac:dyDescent="0.2">
      <c r="A1229">
        <v>5550</v>
      </c>
      <c r="B1229" t="s">
        <v>1020</v>
      </c>
      <c r="C1229" s="1">
        <v>12.56</v>
      </c>
      <c r="D1229" s="2" t="s">
        <v>565</v>
      </c>
    </row>
    <row r="1230" spans="1:4" x14ac:dyDescent="0.2">
      <c r="A1230">
        <v>5551</v>
      </c>
      <c r="B1230" t="s">
        <v>1021</v>
      </c>
      <c r="C1230" s="1">
        <v>8.3800000000000008</v>
      </c>
      <c r="D1230" s="2" t="s">
        <v>566</v>
      </c>
    </row>
    <row r="1231" spans="1:4" x14ac:dyDescent="0.2">
      <c r="A1231">
        <v>5552</v>
      </c>
      <c r="B1231" t="s">
        <v>1022</v>
      </c>
      <c r="C1231" s="1">
        <v>9.77</v>
      </c>
      <c r="D1231" s="2" t="s">
        <v>567</v>
      </c>
    </row>
    <row r="1232" spans="1:4" x14ac:dyDescent="0.2">
      <c r="A1232">
        <v>5553</v>
      </c>
      <c r="B1232" t="s">
        <v>1023</v>
      </c>
      <c r="C1232" s="1">
        <v>6.97</v>
      </c>
      <c r="D1232" s="2" t="s">
        <v>568</v>
      </c>
    </row>
    <row r="1233" spans="1:4" x14ac:dyDescent="0.2">
      <c r="A1233">
        <v>5554</v>
      </c>
      <c r="B1233" t="s">
        <v>1024</v>
      </c>
      <c r="C1233" s="1">
        <v>16.75</v>
      </c>
      <c r="D1233" s="2" t="s">
        <v>569</v>
      </c>
    </row>
    <row r="1234" spans="1:4" x14ac:dyDescent="0.2">
      <c r="A1234">
        <v>5555</v>
      </c>
      <c r="B1234" t="s">
        <v>1025</v>
      </c>
      <c r="C1234" s="1">
        <v>15.35</v>
      </c>
      <c r="D1234" s="2" t="s">
        <v>570</v>
      </c>
    </row>
    <row r="1235" spans="1:4" x14ac:dyDescent="0.2">
      <c r="A1235">
        <v>5556</v>
      </c>
      <c r="B1235" t="s">
        <v>2016</v>
      </c>
      <c r="C1235" s="1">
        <v>27.75</v>
      </c>
      <c r="D1235" s="2" t="s">
        <v>2017</v>
      </c>
    </row>
    <row r="1236" spans="1:4" x14ac:dyDescent="0.2">
      <c r="A1236">
        <v>5557</v>
      </c>
      <c r="B1236" t="s">
        <v>1767</v>
      </c>
      <c r="C1236" s="1">
        <v>11.42</v>
      </c>
      <c r="D1236" s="2" t="s">
        <v>1766</v>
      </c>
    </row>
    <row r="1237" spans="1:4" x14ac:dyDescent="0.2">
      <c r="A1237">
        <v>5600</v>
      </c>
      <c r="B1237" t="s">
        <v>1026</v>
      </c>
      <c r="C1237" s="1">
        <v>5.13</v>
      </c>
      <c r="D1237" s="2" t="s">
        <v>571</v>
      </c>
    </row>
    <row r="1238" spans="1:4" x14ac:dyDescent="0.2">
      <c r="A1238">
        <v>5601</v>
      </c>
      <c r="B1238" t="s">
        <v>1027</v>
      </c>
      <c r="C1238" s="1">
        <v>6.18</v>
      </c>
      <c r="D1238" s="2" t="s">
        <v>572</v>
      </c>
    </row>
    <row r="1239" spans="1:4" x14ac:dyDescent="0.2">
      <c r="A1239">
        <v>5602</v>
      </c>
      <c r="B1239" t="s">
        <v>333</v>
      </c>
      <c r="C1239" s="1">
        <v>7.22</v>
      </c>
      <c r="D1239" s="2" t="s">
        <v>573</v>
      </c>
    </row>
    <row r="1240" spans="1:4" x14ac:dyDescent="0.2">
      <c r="A1240">
        <v>5604</v>
      </c>
      <c r="B1240" t="s">
        <v>334</v>
      </c>
      <c r="C1240" s="1">
        <v>8.27</v>
      </c>
      <c r="D1240" s="2" t="s">
        <v>574</v>
      </c>
    </row>
    <row r="1241" spans="1:4" x14ac:dyDescent="0.2">
      <c r="A1241">
        <v>5607</v>
      </c>
      <c r="B1241" t="s">
        <v>335</v>
      </c>
      <c r="C1241" s="1">
        <v>12.83</v>
      </c>
      <c r="D1241" s="2" t="s">
        <v>787</v>
      </c>
    </row>
    <row r="1242" spans="1:4" x14ac:dyDescent="0.2">
      <c r="A1242">
        <v>5608</v>
      </c>
      <c r="B1242" t="s">
        <v>336</v>
      </c>
      <c r="C1242" s="1">
        <v>17.96</v>
      </c>
      <c r="D1242" s="2" t="s">
        <v>1956</v>
      </c>
    </row>
    <row r="1243" spans="1:4" x14ac:dyDescent="0.2">
      <c r="A1243">
        <v>5609</v>
      </c>
      <c r="B1243" t="s">
        <v>1038</v>
      </c>
      <c r="C1243" s="1">
        <v>77.06</v>
      </c>
      <c r="D1243" s="2" t="s">
        <v>788</v>
      </c>
    </row>
    <row r="1244" spans="1:4" x14ac:dyDescent="0.2">
      <c r="A1244">
        <v>5610</v>
      </c>
      <c r="B1244" t="s">
        <v>1039</v>
      </c>
      <c r="C1244" s="1">
        <v>71.819999999999993</v>
      </c>
      <c r="D1244" s="2" t="s">
        <v>789</v>
      </c>
    </row>
    <row r="1245" spans="1:4" x14ac:dyDescent="0.2">
      <c r="A1245">
        <v>5611</v>
      </c>
      <c r="B1245" t="s">
        <v>1040</v>
      </c>
      <c r="C1245" s="1">
        <v>56.43</v>
      </c>
      <c r="D1245" s="2" t="s">
        <v>790</v>
      </c>
    </row>
    <row r="1246" spans="1:4" x14ac:dyDescent="0.2">
      <c r="A1246">
        <v>5612</v>
      </c>
      <c r="B1246" t="s">
        <v>1041</v>
      </c>
      <c r="C1246" s="1">
        <v>56.43</v>
      </c>
      <c r="D1246" s="2" t="s">
        <v>791</v>
      </c>
    </row>
    <row r="1247" spans="1:4" x14ac:dyDescent="0.2">
      <c r="A1247">
        <v>5613</v>
      </c>
      <c r="B1247" t="s">
        <v>1042</v>
      </c>
      <c r="C1247" s="1">
        <v>17.96</v>
      </c>
      <c r="D1247" s="2" t="s">
        <v>792</v>
      </c>
    </row>
    <row r="1248" spans="1:4" x14ac:dyDescent="0.2">
      <c r="A1248">
        <v>5614</v>
      </c>
      <c r="B1248" t="s">
        <v>1043</v>
      </c>
      <c r="C1248" s="1">
        <v>67.790000000000006</v>
      </c>
      <c r="D1248" s="2" t="s">
        <v>1954</v>
      </c>
    </row>
    <row r="1249" spans="1:4" x14ac:dyDescent="0.2">
      <c r="A1249">
        <v>5615</v>
      </c>
      <c r="B1249" t="s">
        <v>1444</v>
      </c>
      <c r="C1249" s="1">
        <v>67.790000000000006</v>
      </c>
      <c r="D1249" s="2" t="s">
        <v>1955</v>
      </c>
    </row>
    <row r="1250" spans="1:4" x14ac:dyDescent="0.2">
      <c r="A1250">
        <v>5616</v>
      </c>
      <c r="B1250" t="s">
        <v>1044</v>
      </c>
      <c r="C1250" s="1">
        <v>11.21</v>
      </c>
      <c r="D1250" s="2" t="s">
        <v>787</v>
      </c>
    </row>
    <row r="1251" spans="1:4" x14ac:dyDescent="0.2">
      <c r="A1251">
        <v>5617</v>
      </c>
      <c r="B1251" t="s">
        <v>1045</v>
      </c>
      <c r="C1251" s="1">
        <v>20.89</v>
      </c>
      <c r="D1251" s="2" t="s">
        <v>1952</v>
      </c>
    </row>
    <row r="1252" spans="1:4" x14ac:dyDescent="0.2">
      <c r="A1252">
        <v>5618</v>
      </c>
      <c r="B1252" t="s">
        <v>1046</v>
      </c>
      <c r="C1252" s="1">
        <v>20.89</v>
      </c>
      <c r="D1252" s="2" t="s">
        <v>1953</v>
      </c>
    </row>
    <row r="1253" spans="1:4" x14ac:dyDescent="0.2">
      <c r="A1253">
        <v>5619</v>
      </c>
      <c r="B1253" t="s">
        <v>1047</v>
      </c>
      <c r="C1253" s="1">
        <v>22.72</v>
      </c>
      <c r="D1253" s="2" t="s">
        <v>793</v>
      </c>
    </row>
    <row r="1254" spans="1:4" x14ac:dyDescent="0.2">
      <c r="A1254">
        <v>5620</v>
      </c>
      <c r="B1254" t="s">
        <v>1048</v>
      </c>
      <c r="C1254" s="1">
        <v>22.72</v>
      </c>
      <c r="D1254" s="2" t="s">
        <v>794</v>
      </c>
    </row>
    <row r="1255" spans="1:4" x14ac:dyDescent="0.2">
      <c r="A1255">
        <v>5621</v>
      </c>
      <c r="B1255" t="s">
        <v>1049</v>
      </c>
      <c r="C1255" s="1">
        <v>15.39</v>
      </c>
      <c r="D1255" s="2" t="s">
        <v>787</v>
      </c>
    </row>
    <row r="1256" spans="1:4" x14ac:dyDescent="0.2">
      <c r="A1256">
        <v>5622</v>
      </c>
      <c r="B1256" t="s">
        <v>1050</v>
      </c>
      <c r="C1256" s="1">
        <v>15.39</v>
      </c>
      <c r="D1256" s="2" t="s">
        <v>787</v>
      </c>
    </row>
    <row r="1257" spans="1:4" x14ac:dyDescent="0.2">
      <c r="A1257">
        <v>5623</v>
      </c>
      <c r="B1257" t="s">
        <v>1051</v>
      </c>
      <c r="C1257" s="1">
        <v>15.39</v>
      </c>
      <c r="D1257" s="2" t="s">
        <v>787</v>
      </c>
    </row>
    <row r="1258" spans="1:4" x14ac:dyDescent="0.2">
      <c r="A1258">
        <v>5624</v>
      </c>
      <c r="B1258" t="s">
        <v>1052</v>
      </c>
      <c r="C1258" s="1">
        <v>15.39</v>
      </c>
      <c r="D1258" s="2" t="s">
        <v>787</v>
      </c>
    </row>
    <row r="1259" spans="1:4" x14ac:dyDescent="0.2">
      <c r="A1259">
        <v>5625</v>
      </c>
      <c r="B1259" t="s">
        <v>1053</v>
      </c>
      <c r="C1259" s="1">
        <v>15.39</v>
      </c>
      <c r="D1259" s="2" t="s">
        <v>787</v>
      </c>
    </row>
    <row r="1260" spans="1:4" x14ac:dyDescent="0.2">
      <c r="A1260">
        <v>5626</v>
      </c>
      <c r="B1260" t="s">
        <v>1054</v>
      </c>
      <c r="C1260" s="1">
        <v>15.39</v>
      </c>
      <c r="D1260" s="2" t="s">
        <v>787</v>
      </c>
    </row>
    <row r="1261" spans="1:4" x14ac:dyDescent="0.2">
      <c r="A1261">
        <v>5627</v>
      </c>
      <c r="B1261" t="s">
        <v>1055</v>
      </c>
      <c r="C1261" s="1">
        <v>16.86</v>
      </c>
      <c r="D1261" s="2" t="s">
        <v>795</v>
      </c>
    </row>
    <row r="1262" spans="1:4" x14ac:dyDescent="0.2">
      <c r="A1262">
        <v>5628</v>
      </c>
      <c r="B1262" t="s">
        <v>1056</v>
      </c>
      <c r="C1262" s="1">
        <v>16.86</v>
      </c>
      <c r="D1262" s="2" t="s">
        <v>795</v>
      </c>
    </row>
    <row r="1263" spans="1:4" x14ac:dyDescent="0.2">
      <c r="A1263">
        <v>5629</v>
      </c>
      <c r="B1263" t="s">
        <v>1057</v>
      </c>
      <c r="C1263" s="1">
        <v>16.86</v>
      </c>
      <c r="D1263" s="2" t="s">
        <v>795</v>
      </c>
    </row>
    <row r="1264" spans="1:4" x14ac:dyDescent="0.2">
      <c r="A1264">
        <v>5630</v>
      </c>
      <c r="B1264" t="s">
        <v>1058</v>
      </c>
      <c r="C1264" s="1">
        <v>16.86</v>
      </c>
      <c r="D1264" s="2" t="s">
        <v>795</v>
      </c>
    </row>
    <row r="1265" spans="1:4" x14ac:dyDescent="0.2">
      <c r="A1265">
        <v>5631</v>
      </c>
      <c r="B1265" t="s">
        <v>1934</v>
      </c>
      <c r="C1265" s="1">
        <v>16.86</v>
      </c>
      <c r="D1265" s="2" t="s">
        <v>795</v>
      </c>
    </row>
    <row r="1266" spans="1:4" x14ac:dyDescent="0.2">
      <c r="A1266">
        <v>5632</v>
      </c>
      <c r="B1266" t="s">
        <v>1935</v>
      </c>
      <c r="C1266" s="1">
        <v>16.86</v>
      </c>
      <c r="D1266" s="2" t="s">
        <v>795</v>
      </c>
    </row>
    <row r="1267" spans="1:4" x14ac:dyDescent="0.2">
      <c r="A1267">
        <v>5633</v>
      </c>
      <c r="B1267" t="s">
        <v>1936</v>
      </c>
      <c r="C1267" s="1">
        <v>25.65</v>
      </c>
      <c r="D1267" s="2" t="s">
        <v>796</v>
      </c>
    </row>
    <row r="1268" spans="1:4" x14ac:dyDescent="0.2">
      <c r="A1268">
        <v>5634</v>
      </c>
      <c r="B1268" t="s">
        <v>1937</v>
      </c>
      <c r="C1268" s="1">
        <v>25.65</v>
      </c>
      <c r="D1268" s="2" t="s">
        <v>796</v>
      </c>
    </row>
    <row r="1269" spans="1:4" x14ac:dyDescent="0.2">
      <c r="A1269">
        <v>5635</v>
      </c>
      <c r="B1269" t="s">
        <v>1406</v>
      </c>
      <c r="C1269" s="1">
        <v>25.65</v>
      </c>
      <c r="D1269" s="2" t="s">
        <v>796</v>
      </c>
    </row>
    <row r="1270" spans="1:4" x14ac:dyDescent="0.2">
      <c r="A1270">
        <v>5636</v>
      </c>
      <c r="B1270" t="s">
        <v>1407</v>
      </c>
      <c r="C1270" s="1">
        <v>25.65</v>
      </c>
      <c r="D1270" s="2" t="s">
        <v>796</v>
      </c>
    </row>
    <row r="1271" spans="1:4" x14ac:dyDescent="0.2">
      <c r="A1271">
        <v>5637</v>
      </c>
      <c r="B1271" t="s">
        <v>1408</v>
      </c>
      <c r="C1271" s="1">
        <v>25.65</v>
      </c>
      <c r="D1271" s="2" t="s">
        <v>796</v>
      </c>
    </row>
    <row r="1272" spans="1:4" x14ac:dyDescent="0.2">
      <c r="A1272">
        <v>5638</v>
      </c>
      <c r="B1272" t="s">
        <v>1409</v>
      </c>
      <c r="C1272" s="1">
        <v>25.65</v>
      </c>
      <c r="D1272" s="2" t="s">
        <v>796</v>
      </c>
    </row>
    <row r="1273" spans="1:4" x14ac:dyDescent="0.2">
      <c r="A1273">
        <v>5639</v>
      </c>
      <c r="B1273" t="s">
        <v>1410</v>
      </c>
      <c r="C1273" s="1">
        <v>24.92</v>
      </c>
      <c r="D1273" s="2" t="s">
        <v>797</v>
      </c>
    </row>
    <row r="1274" spans="1:4" x14ac:dyDescent="0.2">
      <c r="A1274">
        <v>5640</v>
      </c>
      <c r="B1274" t="s">
        <v>1411</v>
      </c>
      <c r="C1274" s="1">
        <v>24.92</v>
      </c>
      <c r="D1274" s="2" t="s">
        <v>797</v>
      </c>
    </row>
    <row r="1275" spans="1:4" x14ac:dyDescent="0.2">
      <c r="A1275">
        <v>5641</v>
      </c>
      <c r="B1275" t="s">
        <v>1412</v>
      </c>
      <c r="C1275" s="1">
        <v>24.92</v>
      </c>
      <c r="D1275" s="2" t="s">
        <v>797</v>
      </c>
    </row>
    <row r="1276" spans="1:4" x14ac:dyDescent="0.2">
      <c r="A1276">
        <v>5642</v>
      </c>
      <c r="B1276" t="s">
        <v>1413</v>
      </c>
      <c r="C1276" s="1">
        <v>24.92</v>
      </c>
      <c r="D1276" s="2" t="s">
        <v>797</v>
      </c>
    </row>
    <row r="1277" spans="1:4" x14ac:dyDescent="0.2">
      <c r="A1277">
        <v>5643</v>
      </c>
      <c r="B1277" t="s">
        <v>1414</v>
      </c>
      <c r="C1277" s="1">
        <v>24.92</v>
      </c>
      <c r="D1277" s="2" t="s">
        <v>797</v>
      </c>
    </row>
    <row r="1278" spans="1:4" x14ac:dyDescent="0.2">
      <c r="A1278">
        <v>5644</v>
      </c>
      <c r="B1278" t="s">
        <v>1415</v>
      </c>
      <c r="C1278" s="1">
        <v>24.92</v>
      </c>
      <c r="D1278" s="2" t="s">
        <v>797</v>
      </c>
    </row>
    <row r="1279" spans="1:4" x14ac:dyDescent="0.2">
      <c r="A1279">
        <v>5645</v>
      </c>
      <c r="B1279" t="s">
        <v>1416</v>
      </c>
      <c r="C1279" s="1">
        <v>11.73</v>
      </c>
      <c r="D1279" s="2" t="s">
        <v>787</v>
      </c>
    </row>
    <row r="1280" spans="1:4" x14ac:dyDescent="0.2">
      <c r="A1280">
        <v>5646</v>
      </c>
      <c r="B1280" t="s">
        <v>1417</v>
      </c>
      <c r="C1280" s="1">
        <v>11.73</v>
      </c>
      <c r="D1280" s="2" t="s">
        <v>787</v>
      </c>
    </row>
    <row r="1281" spans="1:4" x14ac:dyDescent="0.2">
      <c r="A1281">
        <v>5647</v>
      </c>
      <c r="B1281" t="s">
        <v>1418</v>
      </c>
      <c r="C1281" s="1">
        <v>11.73</v>
      </c>
      <c r="D1281" s="2" t="s">
        <v>787</v>
      </c>
    </row>
    <row r="1282" spans="1:4" x14ac:dyDescent="0.2">
      <c r="A1282">
        <v>5648</v>
      </c>
      <c r="B1282" t="s">
        <v>1419</v>
      </c>
      <c r="C1282" s="1">
        <v>11.73</v>
      </c>
      <c r="D1282" s="2" t="s">
        <v>787</v>
      </c>
    </row>
    <row r="1283" spans="1:4" x14ac:dyDescent="0.2">
      <c r="A1283">
        <v>5649</v>
      </c>
      <c r="B1283" t="s">
        <v>1420</v>
      </c>
      <c r="C1283" s="1">
        <v>11.73</v>
      </c>
      <c r="D1283" s="2" t="s">
        <v>787</v>
      </c>
    </row>
    <row r="1284" spans="1:4" x14ac:dyDescent="0.2">
      <c r="A1284">
        <v>5650</v>
      </c>
      <c r="B1284" t="s">
        <v>1421</v>
      </c>
      <c r="C1284" s="1">
        <v>17.59</v>
      </c>
      <c r="D1284" s="2" t="s">
        <v>1430</v>
      </c>
    </row>
    <row r="1285" spans="1:4" x14ac:dyDescent="0.2">
      <c r="A1285">
        <v>5651</v>
      </c>
      <c r="B1285" t="s">
        <v>1422</v>
      </c>
      <c r="C1285" s="1">
        <v>17.59</v>
      </c>
      <c r="D1285" s="2" t="s">
        <v>1430</v>
      </c>
    </row>
    <row r="1286" spans="1:4" x14ac:dyDescent="0.2">
      <c r="A1286">
        <v>5652</v>
      </c>
      <c r="B1286" t="s">
        <v>1959</v>
      </c>
      <c r="C1286" s="1">
        <v>17.59</v>
      </c>
      <c r="D1286" s="2" t="s">
        <v>1430</v>
      </c>
    </row>
    <row r="1287" spans="1:4" x14ac:dyDescent="0.2">
      <c r="A1287">
        <v>5653</v>
      </c>
      <c r="B1287" t="s">
        <v>1960</v>
      </c>
      <c r="C1287" s="1">
        <v>21.99</v>
      </c>
      <c r="D1287" s="2" t="s">
        <v>798</v>
      </c>
    </row>
    <row r="1288" spans="1:4" x14ac:dyDescent="0.2">
      <c r="A1288">
        <v>5654</v>
      </c>
      <c r="B1288" t="s">
        <v>1961</v>
      </c>
      <c r="C1288" s="1">
        <v>21.99</v>
      </c>
      <c r="D1288" s="2" t="s">
        <v>798</v>
      </c>
    </row>
    <row r="1289" spans="1:4" x14ac:dyDescent="0.2">
      <c r="A1289">
        <v>5655</v>
      </c>
      <c r="B1289" t="s">
        <v>1962</v>
      </c>
      <c r="C1289" s="1">
        <v>21.99</v>
      </c>
      <c r="D1289" s="2" t="s">
        <v>798</v>
      </c>
    </row>
    <row r="1290" spans="1:4" x14ac:dyDescent="0.2">
      <c r="A1290">
        <v>5656</v>
      </c>
      <c r="B1290" t="s">
        <v>1963</v>
      </c>
      <c r="C1290" s="1">
        <v>21.99</v>
      </c>
      <c r="D1290" s="2" t="s">
        <v>798</v>
      </c>
    </row>
    <row r="1291" spans="1:4" x14ac:dyDescent="0.2">
      <c r="A1291">
        <v>5657</v>
      </c>
      <c r="B1291" t="s">
        <v>1964</v>
      </c>
      <c r="C1291" s="1">
        <v>21.99</v>
      </c>
      <c r="D1291" s="2" t="s">
        <v>798</v>
      </c>
    </row>
    <row r="1292" spans="1:4" x14ac:dyDescent="0.2">
      <c r="A1292">
        <v>5658</v>
      </c>
      <c r="B1292" t="s">
        <v>1445</v>
      </c>
      <c r="C1292" s="1">
        <v>21.99</v>
      </c>
      <c r="D1292" s="2" t="s">
        <v>2356</v>
      </c>
    </row>
    <row r="1293" spans="1:4" x14ac:dyDescent="0.2">
      <c r="A1293">
        <v>5659</v>
      </c>
      <c r="B1293" t="s">
        <v>1446</v>
      </c>
      <c r="C1293" s="1">
        <v>21.99</v>
      </c>
      <c r="D1293" s="2" t="s">
        <v>2356</v>
      </c>
    </row>
    <row r="1294" spans="1:4" x14ac:dyDescent="0.2">
      <c r="A1294">
        <v>5660</v>
      </c>
      <c r="B1294" t="s">
        <v>1447</v>
      </c>
      <c r="C1294" s="1">
        <v>21.99</v>
      </c>
      <c r="D1294" s="2" t="s">
        <v>2356</v>
      </c>
    </row>
    <row r="1295" spans="1:4" x14ac:dyDescent="0.2">
      <c r="A1295">
        <v>5661</v>
      </c>
      <c r="B1295" t="s">
        <v>1448</v>
      </c>
      <c r="C1295" s="1">
        <v>21.99</v>
      </c>
      <c r="D1295" s="2" t="s">
        <v>2356</v>
      </c>
    </row>
    <row r="1296" spans="1:4" x14ac:dyDescent="0.2">
      <c r="A1296">
        <v>5662</v>
      </c>
      <c r="B1296" t="s">
        <v>1449</v>
      </c>
      <c r="C1296" s="1">
        <v>21.99</v>
      </c>
      <c r="D1296" s="2" t="s">
        <v>2356</v>
      </c>
    </row>
    <row r="1297" spans="1:4" x14ac:dyDescent="0.2">
      <c r="A1297">
        <v>5663</v>
      </c>
      <c r="B1297" t="s">
        <v>1450</v>
      </c>
      <c r="C1297" s="1">
        <v>23.45</v>
      </c>
      <c r="D1297" s="2" t="s">
        <v>796</v>
      </c>
    </row>
    <row r="1298" spans="1:4" x14ac:dyDescent="0.2">
      <c r="A1298">
        <v>5664</v>
      </c>
      <c r="B1298" t="s">
        <v>1451</v>
      </c>
      <c r="C1298" s="1">
        <v>21.36</v>
      </c>
      <c r="D1298" s="2" t="s">
        <v>797</v>
      </c>
    </row>
    <row r="1299" spans="1:4" x14ac:dyDescent="0.2">
      <c r="A1299">
        <v>5665</v>
      </c>
      <c r="B1299" t="s">
        <v>1452</v>
      </c>
      <c r="C1299" s="1">
        <v>12.83</v>
      </c>
      <c r="D1299" s="2" t="s">
        <v>787</v>
      </c>
    </row>
    <row r="1300" spans="1:4" x14ac:dyDescent="0.2">
      <c r="A1300">
        <v>5666</v>
      </c>
      <c r="B1300" t="s">
        <v>1059</v>
      </c>
      <c r="C1300" s="1">
        <v>38.11</v>
      </c>
      <c r="D1300" s="2" t="s">
        <v>2357</v>
      </c>
    </row>
    <row r="1301" spans="1:4" x14ac:dyDescent="0.2">
      <c r="A1301">
        <v>5667</v>
      </c>
      <c r="B1301" t="s">
        <v>1060</v>
      </c>
      <c r="C1301" s="1">
        <v>35.39</v>
      </c>
      <c r="D1301" s="2" t="s">
        <v>2359</v>
      </c>
    </row>
    <row r="1302" spans="1:4" x14ac:dyDescent="0.2">
      <c r="A1302">
        <v>5668</v>
      </c>
      <c r="B1302" t="s">
        <v>1061</v>
      </c>
      <c r="C1302" s="1">
        <v>35.909999999999997</v>
      </c>
      <c r="D1302" s="2" t="s">
        <v>1291</v>
      </c>
    </row>
    <row r="1303" spans="1:4" x14ac:dyDescent="0.2">
      <c r="A1303">
        <v>5669</v>
      </c>
      <c r="B1303" t="s">
        <v>1062</v>
      </c>
      <c r="C1303" s="1">
        <v>35.909999999999997</v>
      </c>
      <c r="D1303" s="2" t="s">
        <v>1292</v>
      </c>
    </row>
    <row r="1304" spans="1:4" x14ac:dyDescent="0.2">
      <c r="A1304">
        <v>5670</v>
      </c>
      <c r="B1304" t="s">
        <v>1063</v>
      </c>
      <c r="C1304" s="1">
        <v>12.09</v>
      </c>
      <c r="D1304" s="2" t="s">
        <v>787</v>
      </c>
    </row>
    <row r="1305" spans="1:4" x14ac:dyDescent="0.2">
      <c r="A1305">
        <v>5671</v>
      </c>
      <c r="B1305" t="s">
        <v>1064</v>
      </c>
      <c r="C1305" s="1">
        <v>16.68</v>
      </c>
      <c r="D1305" s="2" t="s">
        <v>2361</v>
      </c>
    </row>
    <row r="1306" spans="1:4" x14ac:dyDescent="0.2">
      <c r="A1306">
        <v>5672</v>
      </c>
      <c r="B1306" t="s">
        <v>1065</v>
      </c>
      <c r="C1306" s="1">
        <v>16.68</v>
      </c>
      <c r="D1306" s="2" t="s">
        <v>2360</v>
      </c>
    </row>
    <row r="1307" spans="1:4" x14ac:dyDescent="0.2">
      <c r="A1307">
        <v>5673</v>
      </c>
      <c r="B1307" t="s">
        <v>1066</v>
      </c>
      <c r="C1307" s="1">
        <v>44.5</v>
      </c>
      <c r="D1307" s="2" t="s">
        <v>1293</v>
      </c>
    </row>
    <row r="1308" spans="1:4" x14ac:dyDescent="0.2">
      <c r="A1308">
        <v>5674</v>
      </c>
      <c r="B1308" t="s">
        <v>1067</v>
      </c>
      <c r="C1308" s="1">
        <v>44.5</v>
      </c>
      <c r="D1308" s="2" t="s">
        <v>1294</v>
      </c>
    </row>
    <row r="1309" spans="1:4" x14ac:dyDescent="0.2">
      <c r="A1309">
        <v>5675</v>
      </c>
      <c r="B1309" t="s">
        <v>1068</v>
      </c>
      <c r="C1309" s="1">
        <v>12.09</v>
      </c>
      <c r="D1309" s="2" t="s">
        <v>787</v>
      </c>
    </row>
    <row r="1310" spans="1:4" x14ac:dyDescent="0.2">
      <c r="A1310">
        <v>5676</v>
      </c>
      <c r="B1310" t="s">
        <v>1069</v>
      </c>
      <c r="C1310" s="1">
        <v>16.68</v>
      </c>
      <c r="D1310" s="2" t="s">
        <v>1295</v>
      </c>
    </row>
    <row r="1311" spans="1:4" x14ac:dyDescent="0.2">
      <c r="A1311">
        <v>5677</v>
      </c>
      <c r="B1311" t="s">
        <v>1070</v>
      </c>
      <c r="C1311" s="1">
        <v>16.68</v>
      </c>
      <c r="D1311" s="2" t="s">
        <v>1296</v>
      </c>
    </row>
    <row r="1312" spans="1:4" x14ac:dyDescent="0.2">
      <c r="A1312">
        <v>5678</v>
      </c>
      <c r="B1312" t="s">
        <v>1071</v>
      </c>
      <c r="C1312" s="1">
        <v>44.5</v>
      </c>
      <c r="D1312" s="2" t="s">
        <v>1293</v>
      </c>
    </row>
    <row r="1313" spans="1:4" x14ac:dyDescent="0.2">
      <c r="A1313">
        <v>5679</v>
      </c>
      <c r="B1313" t="s">
        <v>1072</v>
      </c>
      <c r="C1313" s="1">
        <v>44.5</v>
      </c>
      <c r="D1313" s="2" t="s">
        <v>1294</v>
      </c>
    </row>
    <row r="1314" spans="1:4" x14ac:dyDescent="0.2">
      <c r="A1314">
        <v>5680</v>
      </c>
      <c r="B1314" t="s">
        <v>1073</v>
      </c>
      <c r="C1314" s="1">
        <v>15.5</v>
      </c>
      <c r="D1314" s="2" t="s">
        <v>787</v>
      </c>
    </row>
    <row r="1315" spans="1:4" x14ac:dyDescent="0.2">
      <c r="A1315">
        <v>5681</v>
      </c>
      <c r="B1315" t="s">
        <v>2554</v>
      </c>
      <c r="C1315" s="1">
        <v>32.979999999999997</v>
      </c>
      <c r="D1315" s="2" t="s">
        <v>340</v>
      </c>
    </row>
    <row r="1316" spans="1:4" x14ac:dyDescent="0.2">
      <c r="A1316">
        <v>5682</v>
      </c>
      <c r="B1316" t="s">
        <v>2555</v>
      </c>
      <c r="C1316" s="1">
        <v>32.979999999999997</v>
      </c>
      <c r="D1316" s="2" t="s">
        <v>2362</v>
      </c>
    </row>
    <row r="1317" spans="1:4" x14ac:dyDescent="0.2">
      <c r="A1317">
        <v>5683</v>
      </c>
      <c r="B1317" t="s">
        <v>2556</v>
      </c>
      <c r="C1317" s="1">
        <v>15.5</v>
      </c>
      <c r="D1317" s="2" t="s">
        <v>787</v>
      </c>
    </row>
    <row r="1318" spans="1:4" x14ac:dyDescent="0.2">
      <c r="A1318">
        <v>5684</v>
      </c>
      <c r="B1318" t="s">
        <v>2557</v>
      </c>
      <c r="C1318" s="1">
        <v>32.979999999999997</v>
      </c>
      <c r="D1318" s="2" t="s">
        <v>340</v>
      </c>
    </row>
    <row r="1319" spans="1:4" x14ac:dyDescent="0.2">
      <c r="A1319">
        <v>5685</v>
      </c>
      <c r="B1319" t="s">
        <v>2558</v>
      </c>
      <c r="C1319" s="1">
        <v>32.979999999999997</v>
      </c>
      <c r="D1319" s="2" t="s">
        <v>2362</v>
      </c>
    </row>
    <row r="1320" spans="1:4" x14ac:dyDescent="0.2">
      <c r="A1320">
        <v>5686</v>
      </c>
      <c r="B1320" t="s">
        <v>2559</v>
      </c>
      <c r="C1320" s="1">
        <v>17.59</v>
      </c>
      <c r="D1320" s="2" t="s">
        <v>787</v>
      </c>
    </row>
    <row r="1321" spans="1:4" x14ac:dyDescent="0.2">
      <c r="A1321">
        <v>5687</v>
      </c>
      <c r="B1321" t="s">
        <v>71</v>
      </c>
      <c r="C1321" s="1">
        <v>29.32</v>
      </c>
      <c r="D1321" s="2" t="s">
        <v>1974</v>
      </c>
    </row>
    <row r="1322" spans="1:4" x14ac:dyDescent="0.2">
      <c r="A1322">
        <v>5688</v>
      </c>
      <c r="B1322" t="s">
        <v>72</v>
      </c>
      <c r="C1322" s="1">
        <v>12.31</v>
      </c>
      <c r="D1322" s="2" t="s">
        <v>787</v>
      </c>
    </row>
    <row r="1323" spans="1:4" x14ac:dyDescent="0.2">
      <c r="A1323">
        <v>5689</v>
      </c>
      <c r="B1323" t="s">
        <v>296</v>
      </c>
      <c r="C1323" s="1">
        <v>23.23</v>
      </c>
      <c r="D1323" s="2" t="s">
        <v>2364</v>
      </c>
    </row>
    <row r="1324" spans="1:4" x14ac:dyDescent="0.2">
      <c r="A1324" s="254" t="s">
        <v>2660</v>
      </c>
      <c r="B1324" t="s">
        <v>2112</v>
      </c>
      <c r="C1324" s="1">
        <v>20.89</v>
      </c>
      <c r="D1324" s="2" t="s">
        <v>3</v>
      </c>
    </row>
    <row r="1325" spans="1:4" x14ac:dyDescent="0.2">
      <c r="A1325" s="254" t="s">
        <v>2661</v>
      </c>
      <c r="B1325" t="s">
        <v>2112</v>
      </c>
      <c r="C1325" s="1">
        <v>20.89</v>
      </c>
      <c r="D1325" s="2" t="s">
        <v>2662</v>
      </c>
    </row>
    <row r="1326" spans="1:4" x14ac:dyDescent="0.2">
      <c r="A1326">
        <v>5691</v>
      </c>
      <c r="B1326" t="s">
        <v>2644</v>
      </c>
      <c r="C1326" s="1">
        <v>16.34</v>
      </c>
      <c r="D1326" s="2" t="s">
        <v>341</v>
      </c>
    </row>
    <row r="1327" spans="1:4" x14ac:dyDescent="0.2">
      <c r="A1327">
        <v>5692</v>
      </c>
      <c r="B1327" t="s">
        <v>2052</v>
      </c>
      <c r="C1327" s="1">
        <v>26.75</v>
      </c>
      <c r="D1327" s="2" t="s">
        <v>1965</v>
      </c>
    </row>
    <row r="1328" spans="1:4" x14ac:dyDescent="0.2">
      <c r="A1328">
        <v>5693</v>
      </c>
      <c r="B1328" t="s">
        <v>2053</v>
      </c>
      <c r="C1328" s="1">
        <v>26.75</v>
      </c>
      <c r="D1328" s="2" t="s">
        <v>1966</v>
      </c>
    </row>
    <row r="1329" spans="1:4" x14ac:dyDescent="0.2">
      <c r="A1329">
        <v>5694</v>
      </c>
      <c r="B1329" t="s">
        <v>956</v>
      </c>
      <c r="C1329" s="1">
        <v>19.420000000000002</v>
      </c>
      <c r="D1329" s="2" t="s">
        <v>1967</v>
      </c>
    </row>
    <row r="1330" spans="1:4" x14ac:dyDescent="0.2">
      <c r="A1330">
        <v>5695</v>
      </c>
      <c r="B1330" t="s">
        <v>2645</v>
      </c>
      <c r="C1330" s="1">
        <v>80.62</v>
      </c>
      <c r="D1330" s="2" t="s">
        <v>2467</v>
      </c>
    </row>
    <row r="1331" spans="1:4" x14ac:dyDescent="0.2">
      <c r="A1331">
        <v>5696</v>
      </c>
      <c r="B1331" t="s">
        <v>2054</v>
      </c>
      <c r="C1331" s="1">
        <v>31.2</v>
      </c>
      <c r="D1331" s="2" t="s">
        <v>1968</v>
      </c>
    </row>
    <row r="1332" spans="1:4" x14ac:dyDescent="0.2">
      <c r="A1332">
        <v>5697</v>
      </c>
      <c r="B1332" t="s">
        <v>2646</v>
      </c>
      <c r="C1332" s="1">
        <v>21.99</v>
      </c>
      <c r="D1332" s="2" t="s">
        <v>787</v>
      </c>
    </row>
    <row r="1333" spans="1:4" x14ac:dyDescent="0.2">
      <c r="A1333">
        <v>5698</v>
      </c>
      <c r="B1333" t="s">
        <v>590</v>
      </c>
      <c r="C1333" s="1">
        <v>27.75</v>
      </c>
      <c r="D1333" s="2" t="s">
        <v>1969</v>
      </c>
    </row>
    <row r="1334" spans="1:4" x14ac:dyDescent="0.2">
      <c r="A1334">
        <v>5699</v>
      </c>
      <c r="B1334" t="s">
        <v>591</v>
      </c>
      <c r="C1334" s="1">
        <v>27.75</v>
      </c>
      <c r="D1334" s="2" t="s">
        <v>1970</v>
      </c>
    </row>
    <row r="1335" spans="1:4" x14ac:dyDescent="0.2">
      <c r="A1335">
        <v>5700</v>
      </c>
      <c r="B1335" t="s">
        <v>592</v>
      </c>
      <c r="C1335" s="1">
        <v>20.89</v>
      </c>
      <c r="D1335" s="2" t="s">
        <v>621</v>
      </c>
    </row>
    <row r="1336" spans="1:4" x14ac:dyDescent="0.2">
      <c r="A1336">
        <v>5701</v>
      </c>
      <c r="B1336" t="s">
        <v>593</v>
      </c>
      <c r="C1336" s="1">
        <v>97.95</v>
      </c>
      <c r="D1336" s="2" t="s">
        <v>1971</v>
      </c>
    </row>
    <row r="1337" spans="1:4" x14ac:dyDescent="0.2">
      <c r="A1337">
        <v>5702</v>
      </c>
      <c r="B1337" t="s">
        <v>594</v>
      </c>
      <c r="C1337" s="1">
        <v>40.31</v>
      </c>
      <c r="D1337" s="2" t="s">
        <v>1957</v>
      </c>
    </row>
    <row r="1338" spans="1:4" x14ac:dyDescent="0.2">
      <c r="A1338">
        <v>5703</v>
      </c>
      <c r="B1338" t="s">
        <v>595</v>
      </c>
      <c r="C1338" s="1">
        <v>77.84</v>
      </c>
      <c r="D1338" s="2" t="s">
        <v>1958</v>
      </c>
    </row>
    <row r="1339" spans="1:4" x14ac:dyDescent="0.2">
      <c r="A1339">
        <v>5704</v>
      </c>
      <c r="B1339" t="s">
        <v>596</v>
      </c>
      <c r="C1339" s="1">
        <v>20.89</v>
      </c>
      <c r="D1339" s="2" t="s">
        <v>1972</v>
      </c>
    </row>
    <row r="1340" spans="1:4" x14ac:dyDescent="0.2">
      <c r="A1340">
        <v>5705</v>
      </c>
      <c r="B1340" t="s">
        <v>597</v>
      </c>
      <c r="C1340" s="1">
        <v>77.319999999999993</v>
      </c>
      <c r="D1340" s="2" t="s">
        <v>1973</v>
      </c>
    </row>
    <row r="1341" spans="1:4" x14ac:dyDescent="0.2">
      <c r="A1341">
        <v>5706</v>
      </c>
      <c r="B1341" t="s">
        <v>598</v>
      </c>
      <c r="C1341" s="1">
        <v>102.61</v>
      </c>
      <c r="D1341" s="2" t="s">
        <v>1297</v>
      </c>
    </row>
    <row r="1342" spans="1:4" x14ac:dyDescent="0.2">
      <c r="A1342">
        <v>5707</v>
      </c>
      <c r="B1342" t="s">
        <v>599</v>
      </c>
      <c r="C1342" s="1">
        <v>29.11</v>
      </c>
      <c r="D1342" s="2" t="s">
        <v>787</v>
      </c>
    </row>
    <row r="1343" spans="1:4" x14ac:dyDescent="0.2">
      <c r="A1343">
        <v>5708</v>
      </c>
      <c r="B1343" t="s">
        <v>600</v>
      </c>
      <c r="C1343" s="1">
        <v>36.65</v>
      </c>
      <c r="D1343" s="2" t="s">
        <v>1974</v>
      </c>
    </row>
    <row r="1344" spans="1:4" x14ac:dyDescent="0.2">
      <c r="A1344">
        <v>5709</v>
      </c>
      <c r="B1344" t="s">
        <v>601</v>
      </c>
      <c r="C1344" s="1">
        <v>38.840000000000003</v>
      </c>
      <c r="D1344" s="2" t="s">
        <v>1975</v>
      </c>
    </row>
    <row r="1345" spans="1:4" x14ac:dyDescent="0.2">
      <c r="A1345">
        <v>5710</v>
      </c>
      <c r="B1345" t="s">
        <v>2393</v>
      </c>
      <c r="C1345" s="1">
        <v>20.239999999999998</v>
      </c>
      <c r="D1345" s="2" t="s">
        <v>787</v>
      </c>
    </row>
    <row r="1346" spans="1:4" x14ac:dyDescent="0.2">
      <c r="A1346">
        <v>5711</v>
      </c>
      <c r="B1346" t="s">
        <v>602</v>
      </c>
      <c r="C1346" s="1">
        <v>18.36</v>
      </c>
      <c r="D1346" s="2" t="s">
        <v>787</v>
      </c>
    </row>
    <row r="1347" spans="1:4" x14ac:dyDescent="0.2">
      <c r="A1347">
        <v>5712</v>
      </c>
      <c r="B1347" t="s">
        <v>2125</v>
      </c>
      <c r="C1347" s="1">
        <v>77.06</v>
      </c>
      <c r="D1347" s="2" t="s">
        <v>788</v>
      </c>
    </row>
    <row r="1348" spans="1:4" x14ac:dyDescent="0.2">
      <c r="A1348">
        <v>5713</v>
      </c>
      <c r="B1348" t="s">
        <v>603</v>
      </c>
      <c r="C1348" s="1">
        <v>27.75</v>
      </c>
      <c r="D1348" s="2" t="s">
        <v>1976</v>
      </c>
    </row>
    <row r="1349" spans="1:4" x14ac:dyDescent="0.2">
      <c r="A1349">
        <v>5714</v>
      </c>
      <c r="B1349" t="s">
        <v>604</v>
      </c>
      <c r="C1349" s="1">
        <v>37.17</v>
      </c>
      <c r="D1349" s="2" t="s">
        <v>1977</v>
      </c>
    </row>
    <row r="1350" spans="1:4" x14ac:dyDescent="0.2">
      <c r="A1350">
        <v>5715</v>
      </c>
      <c r="B1350" t="s">
        <v>870</v>
      </c>
      <c r="C1350" s="1">
        <v>28.17</v>
      </c>
      <c r="D1350" s="2" t="s">
        <v>341</v>
      </c>
    </row>
    <row r="1351" spans="1:4" x14ac:dyDescent="0.2">
      <c r="A1351">
        <v>5716</v>
      </c>
      <c r="B1351" t="s">
        <v>605</v>
      </c>
      <c r="C1351" s="1">
        <v>15.5</v>
      </c>
      <c r="D1351" s="2" t="s">
        <v>787</v>
      </c>
    </row>
    <row r="1352" spans="1:4" x14ac:dyDescent="0.2">
      <c r="A1352">
        <v>5717</v>
      </c>
      <c r="B1352" t="s">
        <v>606</v>
      </c>
      <c r="C1352" s="1">
        <v>15.5</v>
      </c>
      <c r="D1352" s="2" t="s">
        <v>787</v>
      </c>
    </row>
    <row r="1353" spans="1:4" x14ac:dyDescent="0.2">
      <c r="A1353">
        <v>5718</v>
      </c>
      <c r="B1353" t="s">
        <v>607</v>
      </c>
      <c r="C1353" s="1">
        <v>30.89</v>
      </c>
      <c r="D1353" s="2" t="s">
        <v>2474</v>
      </c>
    </row>
    <row r="1354" spans="1:4" x14ac:dyDescent="0.2">
      <c r="A1354">
        <v>5719</v>
      </c>
      <c r="B1354" t="s">
        <v>2285</v>
      </c>
      <c r="C1354" s="1">
        <v>88.27</v>
      </c>
      <c r="D1354" s="2" t="s">
        <v>1979</v>
      </c>
    </row>
    <row r="1355" spans="1:4" x14ac:dyDescent="0.2">
      <c r="A1355">
        <v>5720</v>
      </c>
      <c r="B1355" t="s">
        <v>608</v>
      </c>
      <c r="C1355" s="1">
        <v>92.71</v>
      </c>
      <c r="D1355" s="2" t="s">
        <v>1978</v>
      </c>
    </row>
    <row r="1356" spans="1:4" x14ac:dyDescent="0.2">
      <c r="A1356">
        <v>5721</v>
      </c>
      <c r="B1356" t="s">
        <v>297</v>
      </c>
      <c r="C1356" s="1">
        <v>7.22</v>
      </c>
      <c r="D1356" s="2" t="s">
        <v>1426</v>
      </c>
    </row>
    <row r="1357" spans="1:4" x14ac:dyDescent="0.2">
      <c r="A1357">
        <v>5722</v>
      </c>
      <c r="B1357" t="s">
        <v>298</v>
      </c>
      <c r="C1357" s="1">
        <v>7.22</v>
      </c>
      <c r="D1357" s="2" t="s">
        <v>1427</v>
      </c>
    </row>
    <row r="1358" spans="1:4" x14ac:dyDescent="0.2">
      <c r="A1358">
        <v>5723</v>
      </c>
      <c r="B1358" t="s">
        <v>609</v>
      </c>
      <c r="C1358" s="1">
        <v>7.22</v>
      </c>
      <c r="D1358" s="2" t="s">
        <v>1428</v>
      </c>
    </row>
    <row r="1359" spans="1:4" x14ac:dyDescent="0.2">
      <c r="A1359">
        <v>5724</v>
      </c>
      <c r="B1359" t="s">
        <v>610</v>
      </c>
      <c r="C1359" s="1">
        <v>7.22</v>
      </c>
      <c r="D1359" s="2" t="s">
        <v>1429</v>
      </c>
    </row>
    <row r="1360" spans="1:4" x14ac:dyDescent="0.2">
      <c r="A1360">
        <v>5725</v>
      </c>
      <c r="B1360" t="s">
        <v>611</v>
      </c>
      <c r="C1360" s="1">
        <v>77.319999999999993</v>
      </c>
      <c r="D1360" s="2" t="s">
        <v>355</v>
      </c>
    </row>
    <row r="1361" spans="1:4" x14ac:dyDescent="0.2">
      <c r="A1361">
        <v>5726</v>
      </c>
      <c r="B1361" t="s">
        <v>2325</v>
      </c>
      <c r="C1361" s="1">
        <v>17.05</v>
      </c>
      <c r="D1361" s="2" t="s">
        <v>2327</v>
      </c>
    </row>
    <row r="1362" spans="1:4" x14ac:dyDescent="0.2">
      <c r="A1362">
        <v>5727</v>
      </c>
      <c r="B1362" t="s">
        <v>299</v>
      </c>
      <c r="C1362" s="1">
        <v>35.18</v>
      </c>
      <c r="D1362" s="2" t="s">
        <v>356</v>
      </c>
    </row>
    <row r="1363" spans="1:4" x14ac:dyDescent="0.2">
      <c r="A1363">
        <v>5728</v>
      </c>
      <c r="B1363" t="s">
        <v>612</v>
      </c>
      <c r="C1363" s="1">
        <v>84.28</v>
      </c>
      <c r="D1363" s="2" t="s">
        <v>357</v>
      </c>
    </row>
    <row r="1364" spans="1:4" x14ac:dyDescent="0.2">
      <c r="A1364">
        <v>5729</v>
      </c>
      <c r="B1364" t="s">
        <v>613</v>
      </c>
      <c r="C1364" s="1">
        <v>19.239999999999998</v>
      </c>
      <c r="D1364" s="2" t="s">
        <v>358</v>
      </c>
    </row>
    <row r="1365" spans="1:4" x14ac:dyDescent="0.2">
      <c r="A1365">
        <v>5730</v>
      </c>
      <c r="B1365" t="s">
        <v>1940</v>
      </c>
      <c r="C1365" s="1">
        <v>65.959999999999994</v>
      </c>
      <c r="D1365" s="2" t="s">
        <v>1690</v>
      </c>
    </row>
    <row r="1366" spans="1:4" x14ac:dyDescent="0.2">
      <c r="A1366">
        <v>5731</v>
      </c>
      <c r="B1366" t="s">
        <v>1455</v>
      </c>
      <c r="C1366" s="1">
        <v>88.68</v>
      </c>
      <c r="D1366" s="2" t="s">
        <v>1424</v>
      </c>
    </row>
    <row r="1367" spans="1:4" x14ac:dyDescent="0.2">
      <c r="A1367">
        <v>5732</v>
      </c>
      <c r="B1367" t="s">
        <v>614</v>
      </c>
      <c r="C1367" s="1">
        <v>27.75</v>
      </c>
      <c r="D1367" s="2" t="s">
        <v>1970</v>
      </c>
    </row>
    <row r="1368" spans="1:4" x14ac:dyDescent="0.2">
      <c r="A1368">
        <v>5733</v>
      </c>
      <c r="B1368" t="s">
        <v>616</v>
      </c>
      <c r="C1368" s="1">
        <v>128.26</v>
      </c>
      <c r="D1368" s="2" t="s">
        <v>4</v>
      </c>
    </row>
    <row r="1369" spans="1:4" x14ac:dyDescent="0.2">
      <c r="A1369">
        <v>5734</v>
      </c>
      <c r="B1369" t="s">
        <v>617</v>
      </c>
      <c r="C1369" s="1">
        <v>27.75</v>
      </c>
      <c r="D1369" s="2" t="s">
        <v>1969</v>
      </c>
    </row>
    <row r="1370" spans="1:4" x14ac:dyDescent="0.2">
      <c r="A1370">
        <v>5735</v>
      </c>
      <c r="B1370" t="s">
        <v>2116</v>
      </c>
      <c r="C1370" s="1">
        <v>79.010000000000005</v>
      </c>
      <c r="D1370" s="2" t="s">
        <v>1425</v>
      </c>
    </row>
    <row r="1371" spans="1:4" x14ac:dyDescent="0.2">
      <c r="A1371">
        <v>5736</v>
      </c>
      <c r="B1371" t="s">
        <v>962</v>
      </c>
      <c r="C1371" s="1">
        <v>101.87</v>
      </c>
      <c r="D1371" s="2" t="s">
        <v>1423</v>
      </c>
    </row>
    <row r="1372" spans="1:4" x14ac:dyDescent="0.2">
      <c r="A1372">
        <v>5737</v>
      </c>
      <c r="B1372" t="s">
        <v>1651</v>
      </c>
      <c r="C1372" s="1">
        <v>58.02</v>
      </c>
      <c r="D1372" s="2" t="s">
        <v>787</v>
      </c>
    </row>
    <row r="1373" spans="1:4" x14ac:dyDescent="0.2">
      <c r="A1373">
        <v>5738</v>
      </c>
      <c r="B1373" t="s">
        <v>1941</v>
      </c>
      <c r="C1373" s="1">
        <v>35.92</v>
      </c>
      <c r="D1373" s="2" t="s">
        <v>359</v>
      </c>
    </row>
    <row r="1374" spans="1:4" x14ac:dyDescent="0.2">
      <c r="A1374">
        <v>5739</v>
      </c>
      <c r="B1374" t="s">
        <v>1942</v>
      </c>
      <c r="C1374" s="1">
        <v>15.92</v>
      </c>
      <c r="D1374" s="2" t="s">
        <v>359</v>
      </c>
    </row>
    <row r="1375" spans="1:4" x14ac:dyDescent="0.2">
      <c r="A1375">
        <v>5740</v>
      </c>
      <c r="B1375" t="s">
        <v>1943</v>
      </c>
      <c r="C1375" s="1">
        <v>51.85</v>
      </c>
      <c r="D1375" s="2" t="s">
        <v>359</v>
      </c>
    </row>
    <row r="1376" spans="1:4" x14ac:dyDescent="0.2">
      <c r="A1376">
        <v>5741</v>
      </c>
      <c r="B1376" t="s">
        <v>1944</v>
      </c>
      <c r="C1376" s="1">
        <v>24.04</v>
      </c>
      <c r="D1376" s="2" t="s">
        <v>787</v>
      </c>
    </row>
    <row r="1377" spans="1:4" x14ac:dyDescent="0.2">
      <c r="A1377">
        <v>5742</v>
      </c>
      <c r="B1377" t="s">
        <v>1361</v>
      </c>
      <c r="C1377" s="1">
        <v>49.84</v>
      </c>
      <c r="D1377" s="2" t="s">
        <v>1938</v>
      </c>
    </row>
    <row r="1378" spans="1:4" x14ac:dyDescent="0.2">
      <c r="A1378">
        <v>5743</v>
      </c>
      <c r="B1378" t="s">
        <v>1945</v>
      </c>
      <c r="C1378" s="1">
        <v>49.84</v>
      </c>
      <c r="D1378" s="2" t="s">
        <v>2473</v>
      </c>
    </row>
    <row r="1379" spans="1:4" x14ac:dyDescent="0.2">
      <c r="A1379">
        <v>5744</v>
      </c>
      <c r="B1379" t="s">
        <v>1946</v>
      </c>
      <c r="C1379" s="1">
        <v>22.64</v>
      </c>
      <c r="D1379" s="2" t="s">
        <v>787</v>
      </c>
    </row>
    <row r="1380" spans="1:4" x14ac:dyDescent="0.2">
      <c r="A1380">
        <v>5745</v>
      </c>
      <c r="B1380" t="s">
        <v>1947</v>
      </c>
      <c r="C1380" s="1">
        <v>22.64</v>
      </c>
      <c r="D1380" s="2" t="s">
        <v>787</v>
      </c>
    </row>
    <row r="1381" spans="1:4" x14ac:dyDescent="0.2">
      <c r="A1381">
        <v>5746</v>
      </c>
      <c r="B1381" t="s">
        <v>1948</v>
      </c>
      <c r="C1381" s="1">
        <v>27.73</v>
      </c>
      <c r="D1381" s="2" t="s">
        <v>359</v>
      </c>
    </row>
    <row r="1382" spans="1:4" x14ac:dyDescent="0.2">
      <c r="A1382">
        <v>5747</v>
      </c>
      <c r="B1382" t="s">
        <v>1949</v>
      </c>
      <c r="C1382" s="1">
        <v>27.73</v>
      </c>
      <c r="D1382" s="2" t="s">
        <v>359</v>
      </c>
    </row>
    <row r="1383" spans="1:4" x14ac:dyDescent="0.2">
      <c r="A1383">
        <v>5748</v>
      </c>
      <c r="B1383" t="s">
        <v>1950</v>
      </c>
      <c r="C1383" s="1">
        <v>22.64</v>
      </c>
      <c r="D1383" s="2" t="s">
        <v>787</v>
      </c>
    </row>
    <row r="1384" spans="1:4" x14ac:dyDescent="0.2">
      <c r="A1384">
        <v>5749</v>
      </c>
      <c r="B1384" t="s">
        <v>1951</v>
      </c>
      <c r="C1384" s="1">
        <v>22.64</v>
      </c>
      <c r="D1384" s="2" t="s">
        <v>787</v>
      </c>
    </row>
    <row r="1385" spans="1:4" x14ac:dyDescent="0.2">
      <c r="A1385">
        <v>5750</v>
      </c>
      <c r="B1385" t="s">
        <v>1150</v>
      </c>
      <c r="C1385" s="1">
        <v>27.73</v>
      </c>
      <c r="D1385" s="2" t="s">
        <v>359</v>
      </c>
    </row>
    <row r="1386" spans="1:4" x14ac:dyDescent="0.2">
      <c r="A1386">
        <v>5751</v>
      </c>
      <c r="B1386" t="s">
        <v>1151</v>
      </c>
      <c r="C1386" s="1">
        <v>27.73</v>
      </c>
      <c r="D1386" s="2" t="s">
        <v>359</v>
      </c>
    </row>
    <row r="1387" spans="1:4" x14ac:dyDescent="0.2">
      <c r="A1387">
        <v>5752</v>
      </c>
      <c r="B1387" t="s">
        <v>2</v>
      </c>
      <c r="C1387" s="1">
        <v>45.27</v>
      </c>
      <c r="D1387" s="297" t="s">
        <v>2656</v>
      </c>
    </row>
    <row r="1388" spans="1:4" x14ac:dyDescent="0.2">
      <c r="A1388">
        <v>5753</v>
      </c>
      <c r="B1388" t="s">
        <v>1623</v>
      </c>
      <c r="C1388" s="1">
        <v>16.059999999999999</v>
      </c>
      <c r="D1388" s="2" t="s">
        <v>787</v>
      </c>
    </row>
    <row r="1389" spans="1:4" x14ac:dyDescent="0.2">
      <c r="A1389">
        <v>5754</v>
      </c>
      <c r="B1389" t="s">
        <v>1624</v>
      </c>
      <c r="C1389" s="1">
        <v>27.75</v>
      </c>
      <c r="D1389" s="2" t="s">
        <v>1976</v>
      </c>
    </row>
    <row r="1390" spans="1:4" x14ac:dyDescent="0.2">
      <c r="A1390">
        <v>5755</v>
      </c>
      <c r="B1390" t="s">
        <v>1625</v>
      </c>
      <c r="C1390" s="1">
        <v>35.380000000000003</v>
      </c>
      <c r="D1390" s="2" t="s">
        <v>787</v>
      </c>
    </row>
    <row r="1391" spans="1:4" x14ac:dyDescent="0.2">
      <c r="A1391">
        <v>5756</v>
      </c>
      <c r="B1391" t="s">
        <v>1626</v>
      </c>
      <c r="C1391" s="1">
        <v>47.47</v>
      </c>
      <c r="D1391" s="2" t="s">
        <v>2334</v>
      </c>
    </row>
    <row r="1392" spans="1:4" x14ac:dyDescent="0.2">
      <c r="A1392">
        <v>5757</v>
      </c>
      <c r="B1392" t="s">
        <v>1627</v>
      </c>
      <c r="C1392" s="1">
        <v>77.84</v>
      </c>
      <c r="D1392" s="2" t="s">
        <v>1980</v>
      </c>
    </row>
    <row r="1393" spans="1:4" x14ac:dyDescent="0.2">
      <c r="A1393">
        <v>5758</v>
      </c>
      <c r="B1393" t="s">
        <v>1628</v>
      </c>
      <c r="C1393" s="1">
        <v>12.83</v>
      </c>
      <c r="D1393" s="2" t="s">
        <v>787</v>
      </c>
    </row>
    <row r="1394" spans="1:4" x14ac:dyDescent="0.2">
      <c r="A1394">
        <v>5759</v>
      </c>
      <c r="B1394" t="s">
        <v>1629</v>
      </c>
      <c r="C1394" s="1">
        <v>38.840000000000003</v>
      </c>
      <c r="D1394" s="2" t="s">
        <v>1981</v>
      </c>
    </row>
    <row r="1395" spans="1:4" x14ac:dyDescent="0.2">
      <c r="A1395">
        <v>5760</v>
      </c>
      <c r="B1395" t="s">
        <v>1630</v>
      </c>
      <c r="C1395" s="1">
        <v>71.819999999999993</v>
      </c>
      <c r="D1395" s="2" t="s">
        <v>789</v>
      </c>
    </row>
    <row r="1396" spans="1:4" x14ac:dyDescent="0.2">
      <c r="A1396">
        <v>5761</v>
      </c>
      <c r="B1396" t="s">
        <v>1631</v>
      </c>
      <c r="C1396" s="1">
        <v>30.89</v>
      </c>
      <c r="D1396" s="2" t="s">
        <v>2335</v>
      </c>
    </row>
    <row r="1397" spans="1:4" x14ac:dyDescent="0.2">
      <c r="A1397">
        <v>5762</v>
      </c>
      <c r="B1397" t="s">
        <v>1632</v>
      </c>
      <c r="C1397" s="1">
        <v>21.99</v>
      </c>
      <c r="D1397" s="2" t="s">
        <v>787</v>
      </c>
    </row>
    <row r="1398" spans="1:4" x14ac:dyDescent="0.2">
      <c r="A1398">
        <v>5763</v>
      </c>
      <c r="B1398" t="s">
        <v>1633</v>
      </c>
      <c r="C1398" s="1">
        <v>20.89</v>
      </c>
      <c r="D1398" s="2" t="s">
        <v>622</v>
      </c>
    </row>
    <row r="1399" spans="1:4" x14ac:dyDescent="0.2">
      <c r="A1399">
        <v>5764</v>
      </c>
      <c r="B1399" t="s">
        <v>1634</v>
      </c>
      <c r="C1399" s="1">
        <v>20.89</v>
      </c>
      <c r="D1399" s="2" t="s">
        <v>622</v>
      </c>
    </row>
    <row r="1400" spans="1:4" x14ac:dyDescent="0.2">
      <c r="A1400">
        <v>5765</v>
      </c>
      <c r="B1400" t="s">
        <v>1635</v>
      </c>
      <c r="C1400" s="1">
        <v>29</v>
      </c>
      <c r="D1400" s="2" t="s">
        <v>787</v>
      </c>
    </row>
    <row r="1401" spans="1:4" x14ac:dyDescent="0.2">
      <c r="A1401">
        <v>5766</v>
      </c>
      <c r="B1401" t="s">
        <v>1636</v>
      </c>
      <c r="C1401" s="1">
        <v>34.270000000000003</v>
      </c>
      <c r="D1401" s="2" t="s">
        <v>359</v>
      </c>
    </row>
    <row r="1402" spans="1:4" x14ac:dyDescent="0.2">
      <c r="A1402">
        <v>5767</v>
      </c>
      <c r="B1402" t="s">
        <v>1637</v>
      </c>
      <c r="C1402" s="1">
        <v>19</v>
      </c>
      <c r="D1402" s="2" t="s">
        <v>787</v>
      </c>
    </row>
    <row r="1403" spans="1:4" x14ac:dyDescent="0.2">
      <c r="A1403">
        <v>5768</v>
      </c>
      <c r="B1403" t="s">
        <v>1638</v>
      </c>
      <c r="C1403" s="1">
        <v>19</v>
      </c>
      <c r="D1403" s="2" t="s">
        <v>787</v>
      </c>
    </row>
    <row r="1404" spans="1:4" x14ac:dyDescent="0.2">
      <c r="A1404">
        <v>5769</v>
      </c>
      <c r="B1404" t="s">
        <v>1639</v>
      </c>
      <c r="C1404" s="1">
        <v>19</v>
      </c>
      <c r="D1404" s="2" t="s">
        <v>2336</v>
      </c>
    </row>
    <row r="1405" spans="1:4" x14ac:dyDescent="0.2">
      <c r="A1405">
        <v>5770</v>
      </c>
      <c r="B1405" t="s">
        <v>1640</v>
      </c>
      <c r="C1405" s="1">
        <v>19</v>
      </c>
      <c r="D1405" s="2" t="s">
        <v>787</v>
      </c>
    </row>
    <row r="1406" spans="1:4" x14ac:dyDescent="0.2">
      <c r="A1406">
        <v>5771</v>
      </c>
      <c r="B1406" t="s">
        <v>1641</v>
      </c>
      <c r="C1406" s="1">
        <v>35.92</v>
      </c>
      <c r="D1406" s="2" t="s">
        <v>359</v>
      </c>
    </row>
    <row r="1407" spans="1:4" x14ac:dyDescent="0.2">
      <c r="A1407">
        <v>5772</v>
      </c>
      <c r="B1407" t="s">
        <v>1203</v>
      </c>
      <c r="C1407" s="1">
        <v>65.959999999999994</v>
      </c>
      <c r="D1407" s="2" t="s">
        <v>2337</v>
      </c>
    </row>
    <row r="1408" spans="1:4" x14ac:dyDescent="0.2">
      <c r="A1408">
        <v>5773</v>
      </c>
      <c r="B1408" t="s">
        <v>930</v>
      </c>
      <c r="C1408" s="1">
        <v>20.89</v>
      </c>
      <c r="D1408" s="2" t="s">
        <v>621</v>
      </c>
    </row>
    <row r="1409" spans="1:4" x14ac:dyDescent="0.2">
      <c r="A1409">
        <v>5774</v>
      </c>
      <c r="B1409" t="s">
        <v>2028</v>
      </c>
      <c r="C1409" s="1">
        <v>44.93</v>
      </c>
      <c r="D1409" s="2" t="s">
        <v>2029</v>
      </c>
    </row>
    <row r="1410" spans="1:4" x14ac:dyDescent="0.2">
      <c r="A1410">
        <v>5775</v>
      </c>
      <c r="B1410" t="s">
        <v>2111</v>
      </c>
      <c r="C1410" s="1">
        <v>52.77</v>
      </c>
      <c r="D1410" s="2" t="s">
        <v>1230</v>
      </c>
    </row>
    <row r="1411" spans="1:4" x14ac:dyDescent="0.2">
      <c r="A1411">
        <v>5776</v>
      </c>
      <c r="B1411" t="s">
        <v>2269</v>
      </c>
      <c r="C1411" s="1">
        <v>8.32</v>
      </c>
      <c r="D1411" s="2" t="s">
        <v>2551</v>
      </c>
    </row>
    <row r="1412" spans="1:4" x14ac:dyDescent="0.2">
      <c r="A1412">
        <v>5777</v>
      </c>
      <c r="B1412" t="s">
        <v>867</v>
      </c>
      <c r="C1412" s="1">
        <v>101.87</v>
      </c>
      <c r="D1412" t="s">
        <v>1231</v>
      </c>
    </row>
    <row r="1413" spans="1:4" x14ac:dyDescent="0.2">
      <c r="A1413">
        <v>5778</v>
      </c>
      <c r="B1413" t="s">
        <v>2123</v>
      </c>
      <c r="C1413" s="1">
        <v>88.68</v>
      </c>
      <c r="D1413" t="s">
        <v>1741</v>
      </c>
    </row>
    <row r="1414" spans="1:4" x14ac:dyDescent="0.2">
      <c r="A1414">
        <v>5779</v>
      </c>
      <c r="B1414" t="s">
        <v>1225</v>
      </c>
      <c r="C1414" s="1">
        <v>53.69</v>
      </c>
      <c r="D1414" t="s">
        <v>1742</v>
      </c>
    </row>
    <row r="1415" spans="1:4" x14ac:dyDescent="0.2">
      <c r="A1415">
        <v>5780</v>
      </c>
      <c r="B1415" t="s">
        <v>2373</v>
      </c>
      <c r="C1415" s="1">
        <v>40.58</v>
      </c>
      <c r="D1415" t="s">
        <v>1743</v>
      </c>
    </row>
    <row r="1416" spans="1:4" x14ac:dyDescent="0.2">
      <c r="A1416">
        <v>5781</v>
      </c>
      <c r="B1416" t="s">
        <v>833</v>
      </c>
      <c r="C1416" s="1">
        <v>4.03</v>
      </c>
      <c r="D1416" t="s">
        <v>1744</v>
      </c>
    </row>
    <row r="1417" spans="1:4" x14ac:dyDescent="0.2">
      <c r="A1417">
        <v>5782</v>
      </c>
      <c r="B1417" t="s">
        <v>184</v>
      </c>
      <c r="C1417" s="1">
        <v>40.520000000000003</v>
      </c>
      <c r="D1417" t="s">
        <v>787</v>
      </c>
    </row>
    <row r="1418" spans="1:4" x14ac:dyDescent="0.2">
      <c r="A1418">
        <v>5783</v>
      </c>
      <c r="B1418" t="s">
        <v>1933</v>
      </c>
      <c r="C1418" s="1">
        <v>49.88</v>
      </c>
      <c r="D1418" t="s">
        <v>359</v>
      </c>
    </row>
    <row r="1419" spans="1:4" x14ac:dyDescent="0.2">
      <c r="A1419">
        <v>5784</v>
      </c>
      <c r="B1419" t="s">
        <v>2370</v>
      </c>
      <c r="C1419" s="1">
        <v>41.74</v>
      </c>
      <c r="D1419" t="s">
        <v>787</v>
      </c>
    </row>
    <row r="1420" spans="1:4" x14ac:dyDescent="0.2">
      <c r="A1420">
        <v>5785</v>
      </c>
      <c r="B1420" t="s">
        <v>2384</v>
      </c>
      <c r="C1420" s="1">
        <v>51.11</v>
      </c>
      <c r="D1420" t="s">
        <v>359</v>
      </c>
    </row>
    <row r="1421" spans="1:4" x14ac:dyDescent="0.2">
      <c r="A1421">
        <v>5786</v>
      </c>
      <c r="B1421" t="s">
        <v>192</v>
      </c>
      <c r="C1421" s="1">
        <v>21.32</v>
      </c>
      <c r="D1421" s="2" t="s">
        <v>787</v>
      </c>
    </row>
    <row r="1422" spans="1:4" x14ac:dyDescent="0.2">
      <c r="A1422">
        <v>5787</v>
      </c>
      <c r="B1422" t="s">
        <v>187</v>
      </c>
      <c r="C1422" s="1">
        <v>86.02</v>
      </c>
      <c r="D1422" s="2" t="s">
        <v>193</v>
      </c>
    </row>
    <row r="1423" spans="1:4" x14ac:dyDescent="0.2">
      <c r="A1423">
        <v>5788</v>
      </c>
      <c r="B1423" t="s">
        <v>191</v>
      </c>
      <c r="C1423" s="1">
        <v>30.94</v>
      </c>
      <c r="D1423" s="2" t="s">
        <v>194</v>
      </c>
    </row>
    <row r="1424" spans="1:4" x14ac:dyDescent="0.2">
      <c r="A1424">
        <v>5789</v>
      </c>
      <c r="B1424" t="s">
        <v>188</v>
      </c>
      <c r="C1424" s="1">
        <v>86.02</v>
      </c>
      <c r="D1424" s="2" t="s">
        <v>193</v>
      </c>
    </row>
    <row r="1425" spans="1:4" x14ac:dyDescent="0.2">
      <c r="A1425">
        <v>5790</v>
      </c>
      <c r="B1425" t="s">
        <v>926</v>
      </c>
      <c r="C1425" s="1">
        <v>40.17</v>
      </c>
      <c r="D1425" s="2" t="s">
        <v>925</v>
      </c>
    </row>
    <row r="1426" spans="1:4" x14ac:dyDescent="0.2">
      <c r="A1426">
        <v>5791</v>
      </c>
      <c r="B1426" t="s">
        <v>189</v>
      </c>
      <c r="C1426" s="1">
        <v>54.32</v>
      </c>
      <c r="D1426" s="2" t="s">
        <v>359</v>
      </c>
    </row>
    <row r="1427" spans="1:4" x14ac:dyDescent="0.2">
      <c r="A1427">
        <v>5792</v>
      </c>
      <c r="B1427" t="s">
        <v>190</v>
      </c>
      <c r="C1427" s="1">
        <v>54.32</v>
      </c>
      <c r="D1427" s="2" t="s">
        <v>359</v>
      </c>
    </row>
    <row r="1428" spans="1:4" x14ac:dyDescent="0.2">
      <c r="A1428">
        <v>5793</v>
      </c>
      <c r="B1428" t="s">
        <v>2324</v>
      </c>
      <c r="C1428" s="1">
        <v>20.49</v>
      </c>
      <c r="D1428" s="2" t="s">
        <v>2326</v>
      </c>
    </row>
    <row r="1429" spans="1:4" x14ac:dyDescent="0.2">
      <c r="A1429">
        <v>5794</v>
      </c>
      <c r="B1429" t="s">
        <v>107</v>
      </c>
      <c r="C1429" s="1">
        <v>37.01</v>
      </c>
      <c r="D1429" t="s">
        <v>787</v>
      </c>
    </row>
    <row r="1430" spans="1:4" x14ac:dyDescent="0.2">
      <c r="A1430">
        <v>5795</v>
      </c>
      <c r="B1430" t="s">
        <v>108</v>
      </c>
      <c r="C1430" s="1">
        <v>43.45</v>
      </c>
      <c r="D1430" s="2" t="s">
        <v>359</v>
      </c>
    </row>
    <row r="1431" spans="1:4" x14ac:dyDescent="0.2">
      <c r="A1431">
        <v>5796</v>
      </c>
      <c r="B1431" t="s">
        <v>1533</v>
      </c>
      <c r="C1431" s="1">
        <v>28.65</v>
      </c>
      <c r="D1431" t="s">
        <v>2540</v>
      </c>
    </row>
    <row r="1432" spans="1:4" x14ac:dyDescent="0.2">
      <c r="A1432">
        <v>5797</v>
      </c>
      <c r="B1432" t="s">
        <v>1534</v>
      </c>
      <c r="C1432" s="1">
        <v>20.149999999999999</v>
      </c>
      <c r="D1432" t="s">
        <v>2541</v>
      </c>
    </row>
    <row r="1433" spans="1:4" x14ac:dyDescent="0.2">
      <c r="A1433">
        <v>5798</v>
      </c>
      <c r="B1433" t="s">
        <v>1535</v>
      </c>
      <c r="C1433" s="1">
        <v>116.86</v>
      </c>
      <c r="D1433" t="s">
        <v>2542</v>
      </c>
    </row>
    <row r="1434" spans="1:4" x14ac:dyDescent="0.2">
      <c r="A1434">
        <v>5799</v>
      </c>
      <c r="B1434" t="s">
        <v>1536</v>
      </c>
      <c r="C1434" s="1">
        <v>47.49</v>
      </c>
      <c r="D1434" t="s">
        <v>2545</v>
      </c>
    </row>
    <row r="1435" spans="1:4" x14ac:dyDescent="0.2">
      <c r="A1435">
        <v>5802</v>
      </c>
      <c r="B1435" t="s">
        <v>2465</v>
      </c>
      <c r="C1435" s="1">
        <v>81.95</v>
      </c>
      <c r="D1435" t="s">
        <v>2466</v>
      </c>
    </row>
    <row r="1436" spans="1:4" x14ac:dyDescent="0.2">
      <c r="A1436">
        <v>5804</v>
      </c>
      <c r="B1436" t="s">
        <v>2353</v>
      </c>
      <c r="C1436" s="1">
        <v>72.44</v>
      </c>
      <c r="D1436" s="298" t="s">
        <v>2354</v>
      </c>
    </row>
    <row r="1437" spans="1:4" x14ac:dyDescent="0.2">
      <c r="A1437">
        <v>5805</v>
      </c>
      <c r="B1437" s="298" t="s">
        <v>2652</v>
      </c>
      <c r="C1437" s="1">
        <v>72.44</v>
      </c>
      <c r="D1437" s="298" t="s">
        <v>2354</v>
      </c>
    </row>
    <row r="1438" spans="1:4" x14ac:dyDescent="0.2">
      <c r="A1438">
        <v>5806</v>
      </c>
      <c r="B1438" t="s">
        <v>300</v>
      </c>
      <c r="C1438" s="1">
        <v>72.44</v>
      </c>
      <c r="D1438" s="298" t="s">
        <v>2355</v>
      </c>
    </row>
    <row r="1439" spans="1:4" x14ac:dyDescent="0.2">
      <c r="A1439">
        <v>5807</v>
      </c>
      <c r="B1439" t="s">
        <v>301</v>
      </c>
      <c r="C1439" s="1">
        <v>72.44</v>
      </c>
      <c r="D1439" s="298" t="s">
        <v>2355</v>
      </c>
    </row>
    <row r="1440" spans="1:4" x14ac:dyDescent="0.2">
      <c r="A1440">
        <v>5808</v>
      </c>
      <c r="B1440" t="s">
        <v>223</v>
      </c>
      <c r="C1440" s="1">
        <v>30.34</v>
      </c>
      <c r="D1440" t="s">
        <v>1819</v>
      </c>
    </row>
    <row r="1441" spans="1:4" x14ac:dyDescent="0.2">
      <c r="A1441">
        <v>5812</v>
      </c>
      <c r="B1441" t="s">
        <v>2291</v>
      </c>
      <c r="C1441" s="1">
        <v>97.8</v>
      </c>
      <c r="D1441" t="s">
        <v>2292</v>
      </c>
    </row>
    <row r="1442" spans="1:4" x14ac:dyDescent="0.2">
      <c r="A1442">
        <v>5813</v>
      </c>
      <c r="B1442" t="s">
        <v>2666</v>
      </c>
      <c r="C1442" s="1">
        <v>53.7</v>
      </c>
      <c r="D1442" t="s">
        <v>2671</v>
      </c>
    </row>
    <row r="1443" spans="1:4" x14ac:dyDescent="0.2">
      <c r="A1443">
        <v>5814</v>
      </c>
      <c r="B1443" t="s">
        <v>1682</v>
      </c>
      <c r="C1443" s="1">
        <v>49.84</v>
      </c>
      <c r="D1443" t="s">
        <v>1683</v>
      </c>
    </row>
    <row r="1444" spans="1:4" x14ac:dyDescent="0.2">
      <c r="A1444">
        <v>5815</v>
      </c>
      <c r="B1444" t="s">
        <v>722</v>
      </c>
      <c r="C1444" s="1">
        <v>163.35</v>
      </c>
      <c r="D1444" t="s">
        <v>721</v>
      </c>
    </row>
    <row r="1445" spans="1:4" x14ac:dyDescent="0.2">
      <c r="A1445">
        <v>5818</v>
      </c>
      <c r="B1445" s="298" t="s">
        <v>2653</v>
      </c>
      <c r="C1445" s="1">
        <v>51.23</v>
      </c>
      <c r="D1445" s="298" t="s">
        <v>2654</v>
      </c>
    </row>
    <row r="1446" spans="1:4" x14ac:dyDescent="0.2">
      <c r="A1446">
        <v>5819</v>
      </c>
      <c r="B1446" s="298" t="s">
        <v>2657</v>
      </c>
      <c r="C1446" s="1">
        <v>51.23</v>
      </c>
      <c r="D1446" s="298" t="s">
        <v>2656</v>
      </c>
    </row>
    <row r="1447" spans="1:4" x14ac:dyDescent="0.2">
      <c r="A1447">
        <v>5824</v>
      </c>
      <c r="B1447" t="s">
        <v>2672</v>
      </c>
      <c r="C1447" s="1">
        <v>35.92</v>
      </c>
      <c r="D1447" t="s">
        <v>2669</v>
      </c>
    </row>
    <row r="1448" spans="1:4" x14ac:dyDescent="0.2">
      <c r="A1448">
        <v>5825</v>
      </c>
      <c r="B1448" t="s">
        <v>2673</v>
      </c>
      <c r="C1448" s="1">
        <v>66.69</v>
      </c>
      <c r="D1448" t="s">
        <v>2670</v>
      </c>
    </row>
    <row r="1449" spans="1:4" x14ac:dyDescent="0.2">
      <c r="A1449">
        <v>6005</v>
      </c>
      <c r="B1449" t="s">
        <v>1204</v>
      </c>
      <c r="C1449" s="1">
        <v>2.79</v>
      </c>
      <c r="D1449" s="2" t="s">
        <v>1204</v>
      </c>
    </row>
    <row r="1450" spans="1:4" x14ac:dyDescent="0.2">
      <c r="A1450">
        <v>6006</v>
      </c>
      <c r="B1450" t="s">
        <v>1205</v>
      </c>
      <c r="C1450" s="1">
        <v>1.3</v>
      </c>
      <c r="D1450" s="2" t="s">
        <v>1205</v>
      </c>
    </row>
    <row r="1451" spans="1:4" x14ac:dyDescent="0.2">
      <c r="A1451">
        <v>6007</v>
      </c>
      <c r="B1451" t="s">
        <v>1206</v>
      </c>
      <c r="C1451" s="1">
        <v>1.3</v>
      </c>
      <c r="D1451" s="2" t="s">
        <v>1206</v>
      </c>
    </row>
    <row r="1452" spans="1:4" x14ac:dyDescent="0.2">
      <c r="A1452">
        <v>6008</v>
      </c>
      <c r="B1452" t="s">
        <v>1207</v>
      </c>
      <c r="C1452" s="1">
        <v>1.3</v>
      </c>
      <c r="D1452" s="2" t="s">
        <v>1207</v>
      </c>
    </row>
    <row r="1453" spans="1:4" x14ac:dyDescent="0.2">
      <c r="A1453">
        <v>6011</v>
      </c>
      <c r="B1453" t="s">
        <v>1208</v>
      </c>
      <c r="C1453" s="1">
        <v>3.44</v>
      </c>
      <c r="D1453" s="2" t="s">
        <v>1208</v>
      </c>
    </row>
    <row r="1454" spans="1:4" x14ac:dyDescent="0.2">
      <c r="A1454">
        <v>6013</v>
      </c>
      <c r="B1454" t="s">
        <v>1209</v>
      </c>
      <c r="C1454" s="1">
        <v>2.09</v>
      </c>
      <c r="D1454" s="2" t="s">
        <v>1209</v>
      </c>
    </row>
    <row r="1455" spans="1:4" x14ac:dyDescent="0.2">
      <c r="A1455">
        <v>6014</v>
      </c>
      <c r="B1455" t="s">
        <v>1210</v>
      </c>
      <c r="C1455" s="1">
        <v>3.08</v>
      </c>
      <c r="D1455" s="2" t="s">
        <v>1210</v>
      </c>
    </row>
    <row r="1456" spans="1:4" x14ac:dyDescent="0.2">
      <c r="A1456">
        <v>6015</v>
      </c>
      <c r="B1456" t="s">
        <v>1211</v>
      </c>
      <c r="C1456" s="1">
        <v>3.39</v>
      </c>
      <c r="D1456" s="2" t="s">
        <v>1211</v>
      </c>
    </row>
    <row r="1457" spans="1:4" x14ac:dyDescent="0.2">
      <c r="A1457">
        <v>6017</v>
      </c>
      <c r="B1457" t="s">
        <v>1212</v>
      </c>
      <c r="C1457" s="1">
        <v>0.74</v>
      </c>
      <c r="D1457" s="2" t="s">
        <v>1212</v>
      </c>
    </row>
    <row r="1458" spans="1:4" x14ac:dyDescent="0.2">
      <c r="A1458">
        <v>6018</v>
      </c>
      <c r="B1458" t="s">
        <v>1213</v>
      </c>
      <c r="C1458" s="1">
        <v>1.28</v>
      </c>
      <c r="D1458" s="2" t="s">
        <v>1213</v>
      </c>
    </row>
    <row r="1459" spans="1:4" x14ac:dyDescent="0.2">
      <c r="A1459">
        <v>6019</v>
      </c>
      <c r="B1459" t="s">
        <v>1214</v>
      </c>
      <c r="C1459" s="1">
        <v>1.88</v>
      </c>
      <c r="D1459" s="2" t="s">
        <v>1214</v>
      </c>
    </row>
    <row r="1460" spans="1:4" x14ac:dyDescent="0.2">
      <c r="A1460">
        <v>6020</v>
      </c>
      <c r="B1460" t="s">
        <v>1215</v>
      </c>
      <c r="C1460" s="1">
        <v>2.84</v>
      </c>
      <c r="D1460" s="2" t="s">
        <v>1215</v>
      </c>
    </row>
    <row r="1461" spans="1:4" x14ac:dyDescent="0.2">
      <c r="A1461">
        <v>6021</v>
      </c>
      <c r="B1461" t="s">
        <v>1216</v>
      </c>
      <c r="C1461" s="1">
        <v>3.77</v>
      </c>
      <c r="D1461" s="2" t="s">
        <v>1216</v>
      </c>
    </row>
    <row r="1462" spans="1:4" x14ac:dyDescent="0.2">
      <c r="A1462">
        <v>6022</v>
      </c>
      <c r="B1462" t="s">
        <v>1217</v>
      </c>
      <c r="C1462" s="1">
        <v>2.04</v>
      </c>
      <c r="D1462" s="2" t="s">
        <v>1217</v>
      </c>
    </row>
    <row r="1463" spans="1:4" x14ac:dyDescent="0.2">
      <c r="A1463">
        <v>6023</v>
      </c>
      <c r="B1463" t="s">
        <v>1218</v>
      </c>
      <c r="C1463" s="1">
        <v>2.91</v>
      </c>
      <c r="D1463" s="2" t="s">
        <v>1218</v>
      </c>
    </row>
    <row r="1464" spans="1:4" x14ac:dyDescent="0.2">
      <c r="A1464">
        <v>6024</v>
      </c>
      <c r="B1464" t="s">
        <v>1219</v>
      </c>
      <c r="C1464" s="1">
        <v>4.47</v>
      </c>
      <c r="D1464" s="2" t="s">
        <v>1219</v>
      </c>
    </row>
    <row r="1465" spans="1:4" x14ac:dyDescent="0.2">
      <c r="A1465">
        <v>6025</v>
      </c>
      <c r="B1465" t="s">
        <v>1220</v>
      </c>
      <c r="C1465" s="1">
        <v>6.17</v>
      </c>
      <c r="D1465" s="2" t="s">
        <v>1220</v>
      </c>
    </row>
    <row r="1466" spans="1:4" x14ac:dyDescent="0.2">
      <c r="A1466">
        <v>6026</v>
      </c>
      <c r="B1466"/>
      <c r="C1466" s="1">
        <v>1.05</v>
      </c>
    </row>
    <row r="1467" spans="1:4" x14ac:dyDescent="0.2">
      <c r="A1467">
        <v>6027</v>
      </c>
      <c r="B1467"/>
      <c r="C1467" s="1">
        <v>1.58</v>
      </c>
    </row>
    <row r="1468" spans="1:4" x14ac:dyDescent="0.2">
      <c r="A1468">
        <v>6028</v>
      </c>
      <c r="B1468"/>
      <c r="C1468" s="1">
        <v>1.7</v>
      </c>
    </row>
    <row r="1469" spans="1:4" x14ac:dyDescent="0.2">
      <c r="A1469">
        <v>6029</v>
      </c>
      <c r="B1469" t="s">
        <v>1221</v>
      </c>
      <c r="C1469" s="1">
        <v>0.84</v>
      </c>
      <c r="D1469" s="2" t="s">
        <v>1221</v>
      </c>
    </row>
    <row r="1470" spans="1:4" x14ac:dyDescent="0.2">
      <c r="A1470">
        <v>6030</v>
      </c>
      <c r="B1470" t="s">
        <v>1222</v>
      </c>
      <c r="C1470" s="1">
        <v>1.98</v>
      </c>
      <c r="D1470" s="2" t="s">
        <v>1222</v>
      </c>
    </row>
    <row r="1471" spans="1:4" x14ac:dyDescent="0.2">
      <c r="A1471">
        <v>6042</v>
      </c>
      <c r="B1471" t="s">
        <v>848</v>
      </c>
      <c r="C1471" s="1">
        <v>2.09</v>
      </c>
      <c r="D1471" s="2" t="s">
        <v>848</v>
      </c>
    </row>
    <row r="1472" spans="1:4" x14ac:dyDescent="0.2">
      <c r="A1472">
        <v>6043</v>
      </c>
      <c r="B1472" t="s">
        <v>849</v>
      </c>
      <c r="C1472" s="1">
        <v>0.86</v>
      </c>
      <c r="D1472" s="2" t="s">
        <v>849</v>
      </c>
    </row>
    <row r="1473" spans="1:4" x14ac:dyDescent="0.2">
      <c r="A1473">
        <v>6049</v>
      </c>
      <c r="B1473" t="s">
        <v>109</v>
      </c>
      <c r="C1473" s="1">
        <v>1.47</v>
      </c>
      <c r="D1473" s="2" t="s">
        <v>109</v>
      </c>
    </row>
    <row r="1474" spans="1:4" x14ac:dyDescent="0.2">
      <c r="A1474">
        <v>6050</v>
      </c>
      <c r="B1474" t="s">
        <v>110</v>
      </c>
      <c r="C1474" s="1">
        <v>1.47</v>
      </c>
      <c r="D1474" s="2" t="s">
        <v>110</v>
      </c>
    </row>
    <row r="1475" spans="1:4" x14ac:dyDescent="0.2">
      <c r="A1475">
        <v>6051</v>
      </c>
      <c r="B1475" t="s">
        <v>111</v>
      </c>
      <c r="C1475" s="1">
        <v>8.82</v>
      </c>
      <c r="D1475" s="2" t="s">
        <v>111</v>
      </c>
    </row>
    <row r="1476" spans="1:4" x14ac:dyDescent="0.2">
      <c r="A1476">
        <v>6052</v>
      </c>
      <c r="B1476" t="s">
        <v>112</v>
      </c>
      <c r="C1476" s="1">
        <v>1.43</v>
      </c>
      <c r="D1476" s="2" t="s">
        <v>112</v>
      </c>
    </row>
    <row r="1477" spans="1:4" x14ac:dyDescent="0.2">
      <c r="A1477">
        <v>6053</v>
      </c>
      <c r="B1477" t="s">
        <v>113</v>
      </c>
      <c r="C1477" s="1">
        <v>2.3199999999999998</v>
      </c>
      <c r="D1477" s="2" t="s">
        <v>113</v>
      </c>
    </row>
    <row r="1478" spans="1:4" x14ac:dyDescent="0.2">
      <c r="A1478">
        <v>6054</v>
      </c>
      <c r="B1478" t="s">
        <v>114</v>
      </c>
      <c r="C1478" s="1">
        <v>4.41</v>
      </c>
      <c r="D1478" s="2" t="s">
        <v>114</v>
      </c>
    </row>
    <row r="1479" spans="1:4" x14ac:dyDescent="0.2">
      <c r="A1479">
        <v>6058</v>
      </c>
      <c r="B1479" t="s">
        <v>115</v>
      </c>
      <c r="C1479" s="1">
        <v>1.1299999999999999</v>
      </c>
      <c r="D1479" s="2" t="s">
        <v>115</v>
      </c>
    </row>
    <row r="1480" spans="1:4" x14ac:dyDescent="0.2">
      <c r="A1480">
        <v>6060</v>
      </c>
      <c r="B1480" t="s">
        <v>116</v>
      </c>
      <c r="C1480" s="1">
        <v>13.4</v>
      </c>
      <c r="D1480" s="2" t="s">
        <v>116</v>
      </c>
    </row>
    <row r="1481" spans="1:4" x14ac:dyDescent="0.2">
      <c r="A1481">
        <v>6061</v>
      </c>
      <c r="B1481" t="s">
        <v>117</v>
      </c>
      <c r="C1481" s="1">
        <v>2.93</v>
      </c>
      <c r="D1481" s="2" t="s">
        <v>117</v>
      </c>
    </row>
    <row r="1482" spans="1:4" x14ac:dyDescent="0.2">
      <c r="A1482">
        <v>6062</v>
      </c>
      <c r="B1482" t="s">
        <v>118</v>
      </c>
      <c r="C1482" s="1">
        <v>2.08</v>
      </c>
      <c r="D1482" s="2" t="s">
        <v>118</v>
      </c>
    </row>
    <row r="1483" spans="1:4" x14ac:dyDescent="0.2">
      <c r="A1483">
        <v>6063</v>
      </c>
      <c r="B1483" t="s">
        <v>119</v>
      </c>
      <c r="C1483" s="1">
        <v>2.13</v>
      </c>
      <c r="D1483" s="2" t="s">
        <v>119</v>
      </c>
    </row>
    <row r="1484" spans="1:4" x14ac:dyDescent="0.2">
      <c r="A1484">
        <v>6064</v>
      </c>
      <c r="B1484" t="s">
        <v>120</v>
      </c>
      <c r="C1484" s="1">
        <v>1.7</v>
      </c>
      <c r="D1484" s="2" t="s">
        <v>120</v>
      </c>
    </row>
    <row r="1485" spans="1:4" x14ac:dyDescent="0.2">
      <c r="A1485">
        <v>6065</v>
      </c>
      <c r="B1485" t="s">
        <v>121</v>
      </c>
      <c r="C1485" s="1">
        <v>1.7</v>
      </c>
      <c r="D1485" s="2" t="s">
        <v>121</v>
      </c>
    </row>
    <row r="1486" spans="1:4" x14ac:dyDescent="0.2">
      <c r="A1486">
        <v>6066</v>
      </c>
      <c r="B1486" t="s">
        <v>122</v>
      </c>
      <c r="C1486" s="1">
        <v>5.22</v>
      </c>
      <c r="D1486" s="2" t="s">
        <v>122</v>
      </c>
    </row>
    <row r="1487" spans="1:4" x14ac:dyDescent="0.2">
      <c r="A1487">
        <v>6069</v>
      </c>
      <c r="B1487" t="s">
        <v>123</v>
      </c>
      <c r="C1487" s="1">
        <v>2.44</v>
      </c>
      <c r="D1487" s="2" t="s">
        <v>123</v>
      </c>
    </row>
    <row r="1488" spans="1:4" x14ac:dyDescent="0.2">
      <c r="A1488">
        <v>6070</v>
      </c>
      <c r="B1488" t="s">
        <v>124</v>
      </c>
      <c r="C1488" s="1">
        <v>2.21</v>
      </c>
      <c r="D1488" s="2" t="s">
        <v>124</v>
      </c>
    </row>
    <row r="1489" spans="1:4" x14ac:dyDescent="0.2">
      <c r="A1489">
        <v>6071</v>
      </c>
      <c r="B1489" t="s">
        <v>125</v>
      </c>
      <c r="C1489" s="1">
        <v>6.31</v>
      </c>
      <c r="D1489" s="2" t="s">
        <v>125</v>
      </c>
    </row>
    <row r="1490" spans="1:4" x14ac:dyDescent="0.2">
      <c r="A1490">
        <v>6072</v>
      </c>
      <c r="B1490" t="s">
        <v>126</v>
      </c>
      <c r="C1490" s="1">
        <v>15.79</v>
      </c>
      <c r="D1490" s="2" t="s">
        <v>126</v>
      </c>
    </row>
    <row r="1491" spans="1:4" x14ac:dyDescent="0.2">
      <c r="A1491">
        <v>6073</v>
      </c>
      <c r="B1491" t="s">
        <v>127</v>
      </c>
      <c r="C1491" s="1">
        <v>1.01</v>
      </c>
      <c r="D1491" s="2" t="s">
        <v>127</v>
      </c>
    </row>
    <row r="1492" spans="1:4" x14ac:dyDescent="0.2">
      <c r="A1492">
        <v>6074</v>
      </c>
      <c r="B1492" t="s">
        <v>128</v>
      </c>
      <c r="C1492" s="1">
        <v>6.1</v>
      </c>
      <c r="D1492" s="2" t="s">
        <v>128</v>
      </c>
    </row>
    <row r="1493" spans="1:4" x14ac:dyDescent="0.2">
      <c r="A1493">
        <v>6075</v>
      </c>
      <c r="B1493" t="s">
        <v>129</v>
      </c>
      <c r="C1493" s="1">
        <v>6.97</v>
      </c>
      <c r="D1493" s="2" t="s">
        <v>129</v>
      </c>
    </row>
    <row r="1494" spans="1:4" x14ac:dyDescent="0.2">
      <c r="A1494">
        <v>6076</v>
      </c>
      <c r="B1494" t="s">
        <v>130</v>
      </c>
      <c r="C1494" s="1">
        <v>16.579999999999998</v>
      </c>
      <c r="D1494" s="2" t="s">
        <v>130</v>
      </c>
    </row>
    <row r="1495" spans="1:4" x14ac:dyDescent="0.2">
      <c r="A1495">
        <v>6078</v>
      </c>
      <c r="B1495" t="s">
        <v>131</v>
      </c>
      <c r="C1495" s="1">
        <v>2.21</v>
      </c>
      <c r="D1495" s="2" t="s">
        <v>131</v>
      </c>
    </row>
    <row r="1496" spans="1:4" x14ac:dyDescent="0.2">
      <c r="A1496">
        <v>6079</v>
      </c>
      <c r="B1496" t="s">
        <v>2260</v>
      </c>
      <c r="C1496" s="1">
        <v>2.21</v>
      </c>
      <c r="D1496" s="2" t="s">
        <v>2260</v>
      </c>
    </row>
    <row r="1497" spans="1:4" x14ac:dyDescent="0.2">
      <c r="A1497">
        <v>6080</v>
      </c>
      <c r="B1497" t="s">
        <v>2261</v>
      </c>
      <c r="C1497" s="1">
        <v>1.32</v>
      </c>
      <c r="D1497" s="2" t="s">
        <v>2261</v>
      </c>
    </row>
    <row r="1498" spans="1:4" x14ac:dyDescent="0.2">
      <c r="A1498">
        <v>6081</v>
      </c>
      <c r="B1498" t="s">
        <v>2262</v>
      </c>
      <c r="C1498" s="1">
        <v>1.32</v>
      </c>
      <c r="D1498" s="2" t="s">
        <v>2262</v>
      </c>
    </row>
    <row r="1499" spans="1:4" x14ac:dyDescent="0.2">
      <c r="A1499">
        <v>6082</v>
      </c>
      <c r="B1499" t="s">
        <v>2263</v>
      </c>
      <c r="C1499" s="1">
        <v>1.58</v>
      </c>
      <c r="D1499" s="2" t="s">
        <v>2263</v>
      </c>
    </row>
    <row r="1500" spans="1:4" x14ac:dyDescent="0.2">
      <c r="A1500">
        <v>6084</v>
      </c>
      <c r="B1500" t="s">
        <v>2264</v>
      </c>
      <c r="C1500" s="1">
        <v>4.5999999999999996</v>
      </c>
      <c r="D1500" s="2" t="s">
        <v>2264</v>
      </c>
    </row>
    <row r="1501" spans="1:4" x14ac:dyDescent="0.2">
      <c r="A1501">
        <v>6085</v>
      </c>
      <c r="B1501" t="s">
        <v>2265</v>
      </c>
      <c r="C1501" s="1">
        <v>2.44</v>
      </c>
      <c r="D1501" s="2" t="s">
        <v>2265</v>
      </c>
    </row>
    <row r="1502" spans="1:4" x14ac:dyDescent="0.2">
      <c r="A1502">
        <v>6086</v>
      </c>
      <c r="B1502" t="s">
        <v>1145</v>
      </c>
      <c r="C1502" s="1">
        <v>0.85</v>
      </c>
      <c r="D1502" s="2" t="s">
        <v>1145</v>
      </c>
    </row>
    <row r="1503" spans="1:4" x14ac:dyDescent="0.2">
      <c r="A1503">
        <v>6087</v>
      </c>
      <c r="B1503"/>
      <c r="C1503" s="1">
        <v>0.84</v>
      </c>
    </row>
    <row r="1504" spans="1:4" x14ac:dyDescent="0.2">
      <c r="A1504">
        <v>6088</v>
      </c>
      <c r="B1504" t="s">
        <v>1146</v>
      </c>
      <c r="C1504" s="1">
        <v>1.61</v>
      </c>
      <c r="D1504" s="2" t="s">
        <v>1146</v>
      </c>
    </row>
    <row r="1505" spans="1:4" x14ac:dyDescent="0.2">
      <c r="A1505">
        <v>6089</v>
      </c>
      <c r="B1505" t="s">
        <v>1147</v>
      </c>
      <c r="C1505" s="1">
        <v>2.17</v>
      </c>
      <c r="D1505" s="2" t="s">
        <v>1147</v>
      </c>
    </row>
    <row r="1506" spans="1:4" x14ac:dyDescent="0.2">
      <c r="A1506">
        <v>6090</v>
      </c>
      <c r="B1506" t="s">
        <v>1148</v>
      </c>
      <c r="C1506" s="1">
        <v>2.84</v>
      </c>
      <c r="D1506" s="2" t="s">
        <v>1148</v>
      </c>
    </row>
    <row r="1507" spans="1:4" x14ac:dyDescent="0.2">
      <c r="A1507">
        <v>6091</v>
      </c>
      <c r="B1507" t="s">
        <v>1149</v>
      </c>
      <c r="C1507" s="1">
        <v>0.84</v>
      </c>
      <c r="D1507" s="2" t="s">
        <v>1149</v>
      </c>
    </row>
    <row r="1508" spans="1:4" x14ac:dyDescent="0.2">
      <c r="A1508">
        <v>6092</v>
      </c>
      <c r="B1508" t="s">
        <v>2392</v>
      </c>
      <c r="C1508" s="1">
        <v>9.2100000000000009</v>
      </c>
      <c r="D1508" s="2" t="s">
        <v>2130</v>
      </c>
    </row>
    <row r="1509" spans="1:4" x14ac:dyDescent="0.2">
      <c r="A1509">
        <v>6093</v>
      </c>
      <c r="B1509" t="s">
        <v>2328</v>
      </c>
      <c r="C1509" s="1">
        <v>2.93</v>
      </c>
      <c r="D1509" s="2" t="s">
        <v>2328</v>
      </c>
    </row>
    <row r="1510" spans="1:4" x14ac:dyDescent="0.2">
      <c r="A1510">
        <v>6094</v>
      </c>
      <c r="B1510" t="s">
        <v>2329</v>
      </c>
      <c r="C1510" s="1">
        <v>1.1599999999999999</v>
      </c>
      <c r="D1510" s="2" t="s">
        <v>2329</v>
      </c>
    </row>
    <row r="1511" spans="1:4" x14ac:dyDescent="0.2">
      <c r="A1511">
        <v>6095</v>
      </c>
      <c r="B1511" t="s">
        <v>2330</v>
      </c>
      <c r="C1511" s="1">
        <v>4.5199999999999996</v>
      </c>
      <c r="D1511" s="2" t="s">
        <v>2330</v>
      </c>
    </row>
    <row r="1512" spans="1:4" x14ac:dyDescent="0.2">
      <c r="A1512">
        <v>6096</v>
      </c>
      <c r="B1512" t="s">
        <v>2331</v>
      </c>
      <c r="C1512" s="1">
        <v>1.32</v>
      </c>
      <c r="D1512" s="2" t="s">
        <v>2331</v>
      </c>
    </row>
    <row r="1513" spans="1:4" x14ac:dyDescent="0.2">
      <c r="A1513">
        <v>6097</v>
      </c>
      <c r="B1513" t="s">
        <v>2332</v>
      </c>
      <c r="C1513" s="1">
        <v>9.0500000000000007</v>
      </c>
      <c r="D1513" s="2" t="s">
        <v>2332</v>
      </c>
    </row>
    <row r="1514" spans="1:4" x14ac:dyDescent="0.2">
      <c r="A1514">
        <v>6098</v>
      </c>
      <c r="B1514" t="s">
        <v>2333</v>
      </c>
      <c r="C1514" s="1">
        <v>4.37</v>
      </c>
      <c r="D1514" s="2" t="s">
        <v>2333</v>
      </c>
    </row>
    <row r="1515" spans="1:4" x14ac:dyDescent="0.2">
      <c r="A1515">
        <v>6099</v>
      </c>
      <c r="B1515" t="s">
        <v>2369</v>
      </c>
      <c r="C1515" s="1">
        <v>12.96</v>
      </c>
      <c r="D1515" t="s">
        <v>2369</v>
      </c>
    </row>
    <row r="1516" spans="1:4" x14ac:dyDescent="0.2">
      <c r="A1516">
        <v>6100</v>
      </c>
      <c r="B1516" t="s">
        <v>2286</v>
      </c>
      <c r="C1516" s="1">
        <v>8.76</v>
      </c>
      <c r="D1516" t="s">
        <v>2286</v>
      </c>
    </row>
    <row r="1517" spans="1:4" x14ac:dyDescent="0.2">
      <c r="A1517">
        <v>6101</v>
      </c>
      <c r="B1517" t="s">
        <v>1228</v>
      </c>
      <c r="C1517" s="1">
        <v>0.74</v>
      </c>
      <c r="D1517" t="s">
        <v>1228</v>
      </c>
    </row>
    <row r="1518" spans="1:4" x14ac:dyDescent="0.2">
      <c r="A1518">
        <v>6102</v>
      </c>
      <c r="B1518" t="s">
        <v>2109</v>
      </c>
      <c r="C1518" s="1">
        <v>44.74</v>
      </c>
      <c r="D1518" t="s">
        <v>2109</v>
      </c>
    </row>
    <row r="1519" spans="1:4" x14ac:dyDescent="0.2">
      <c r="A1519">
        <v>6103</v>
      </c>
      <c r="B1519" t="s">
        <v>954</v>
      </c>
      <c r="C1519" s="1">
        <v>56.73</v>
      </c>
      <c r="D1519" t="s">
        <v>954</v>
      </c>
    </row>
    <row r="1520" spans="1:4" x14ac:dyDescent="0.2">
      <c r="A1520">
        <v>6104</v>
      </c>
      <c r="B1520" t="s">
        <v>2372</v>
      </c>
      <c r="C1520" s="1">
        <v>68.150000000000006</v>
      </c>
      <c r="D1520" t="s">
        <v>2372</v>
      </c>
    </row>
    <row r="1521" spans="1:4" x14ac:dyDescent="0.2">
      <c r="A1521">
        <v>6105</v>
      </c>
      <c r="B1521" t="s">
        <v>865</v>
      </c>
      <c r="C1521" s="1">
        <v>2.2799999999999998</v>
      </c>
      <c r="D1521" t="s">
        <v>865</v>
      </c>
    </row>
    <row r="1522" spans="1:4" x14ac:dyDescent="0.2">
      <c r="A1522">
        <v>6106</v>
      </c>
      <c r="B1522" t="s">
        <v>2374</v>
      </c>
      <c r="C1522" s="1">
        <v>44.74</v>
      </c>
      <c r="D1522" t="s">
        <v>2374</v>
      </c>
    </row>
    <row r="1523" spans="1:4" x14ac:dyDescent="0.2">
      <c r="A1523">
        <v>6107</v>
      </c>
      <c r="B1523" t="s">
        <v>842</v>
      </c>
      <c r="C1523" s="1">
        <v>56.73</v>
      </c>
      <c r="D1523" t="s">
        <v>842</v>
      </c>
    </row>
    <row r="1524" spans="1:4" x14ac:dyDescent="0.2">
      <c r="A1524">
        <v>6108</v>
      </c>
      <c r="B1524" t="s">
        <v>2388</v>
      </c>
      <c r="C1524" s="1">
        <v>68.150000000000006</v>
      </c>
      <c r="D1524" t="s">
        <v>2388</v>
      </c>
    </row>
    <row r="1525" spans="1:4" x14ac:dyDescent="0.2">
      <c r="A1525">
        <v>6109</v>
      </c>
      <c r="B1525" t="s">
        <v>953</v>
      </c>
      <c r="C1525" s="1">
        <v>2.2799999999999998</v>
      </c>
      <c r="D1525" t="s">
        <v>953</v>
      </c>
    </row>
    <row r="1526" spans="1:4" x14ac:dyDescent="0.2">
      <c r="A1526">
        <v>6110</v>
      </c>
      <c r="B1526" t="s">
        <v>865</v>
      </c>
      <c r="C1526" s="1">
        <v>44.74</v>
      </c>
      <c r="D1526" t="s">
        <v>865</v>
      </c>
    </row>
    <row r="1527" spans="1:4" x14ac:dyDescent="0.2">
      <c r="A1527">
        <v>6111</v>
      </c>
      <c r="B1527" t="s">
        <v>953</v>
      </c>
      <c r="C1527" s="1">
        <v>44.74</v>
      </c>
      <c r="D1527" t="s">
        <v>953</v>
      </c>
    </row>
    <row r="1528" spans="1:4" x14ac:dyDescent="0.2">
      <c r="A1528">
        <v>6114</v>
      </c>
      <c r="B1528" t="s">
        <v>1537</v>
      </c>
      <c r="C1528" s="1">
        <v>1.7</v>
      </c>
      <c r="D1528" t="s">
        <v>1537</v>
      </c>
    </row>
    <row r="1529" spans="1:4" x14ac:dyDescent="0.2">
      <c r="A1529">
        <v>6115</v>
      </c>
      <c r="B1529" t="s">
        <v>1538</v>
      </c>
      <c r="C1529" s="1">
        <v>11.62</v>
      </c>
      <c r="D1529" t="s">
        <v>1538</v>
      </c>
    </row>
    <row r="1530" spans="1:4" x14ac:dyDescent="0.2">
      <c r="A1530">
        <v>6116</v>
      </c>
      <c r="B1530" t="s">
        <v>1539</v>
      </c>
      <c r="C1530" s="1">
        <v>12.51</v>
      </c>
      <c r="D1530" t="s">
        <v>1539</v>
      </c>
    </row>
    <row r="1531" spans="1:4" x14ac:dyDescent="0.2">
      <c r="A1531">
        <v>6117</v>
      </c>
      <c r="B1531" t="s">
        <v>1540</v>
      </c>
      <c r="C1531" s="1">
        <v>1.1200000000000001</v>
      </c>
      <c r="D1531" t="s">
        <v>1540</v>
      </c>
    </row>
    <row r="1532" spans="1:4" x14ac:dyDescent="0.2">
      <c r="A1532">
        <v>8001</v>
      </c>
      <c r="B1532" t="s">
        <v>1541</v>
      </c>
      <c r="C1532" s="1">
        <v>78.13</v>
      </c>
      <c r="D1532" t="s">
        <v>1541</v>
      </c>
    </row>
    <row r="1533" spans="1:4" x14ac:dyDescent="0.2">
      <c r="A1533">
        <v>8002</v>
      </c>
      <c r="B1533" t="s">
        <v>1542</v>
      </c>
      <c r="C1533" s="1">
        <v>77.900000000000006</v>
      </c>
      <c r="D1533" t="s">
        <v>1542</v>
      </c>
    </row>
    <row r="1534" spans="1:4" x14ac:dyDescent="0.2">
      <c r="A1534">
        <v>8003</v>
      </c>
      <c r="B1534" t="s">
        <v>1543</v>
      </c>
      <c r="C1534" s="1">
        <v>68.209999999999994</v>
      </c>
      <c r="D1534" t="s">
        <v>1543</v>
      </c>
    </row>
    <row r="1535" spans="1:4" x14ac:dyDescent="0.2">
      <c r="A1535">
        <v>8004</v>
      </c>
      <c r="B1535" t="s">
        <v>1544</v>
      </c>
      <c r="C1535" s="1">
        <v>59.98</v>
      </c>
      <c r="D1535" t="s">
        <v>1544</v>
      </c>
    </row>
    <row r="1536" spans="1:4" x14ac:dyDescent="0.2">
      <c r="A1536">
        <v>8005</v>
      </c>
      <c r="B1536" t="s">
        <v>1545</v>
      </c>
      <c r="C1536" s="1">
        <v>77.97</v>
      </c>
      <c r="D1536" t="s">
        <v>1545</v>
      </c>
    </row>
    <row r="1537" spans="1:4" x14ac:dyDescent="0.2">
      <c r="A1537">
        <v>8006</v>
      </c>
      <c r="B1537" t="s">
        <v>1546</v>
      </c>
      <c r="C1537" s="1">
        <v>68.37</v>
      </c>
      <c r="D1537" t="s">
        <v>1546</v>
      </c>
    </row>
    <row r="1538" spans="1:4" x14ac:dyDescent="0.2">
      <c r="A1538">
        <v>8007</v>
      </c>
      <c r="B1538" t="s">
        <v>1547</v>
      </c>
      <c r="C1538" s="1">
        <v>65.099999999999994</v>
      </c>
      <c r="D1538" t="s">
        <v>1547</v>
      </c>
    </row>
    <row r="1539" spans="1:4" x14ac:dyDescent="0.2">
      <c r="A1539">
        <v>8008</v>
      </c>
      <c r="B1539" t="s">
        <v>1548</v>
      </c>
      <c r="C1539" s="1">
        <v>65.099999999999994</v>
      </c>
      <c r="D1539" t="s">
        <v>1548</v>
      </c>
    </row>
    <row r="1540" spans="1:4" x14ac:dyDescent="0.2">
      <c r="A1540">
        <v>8009</v>
      </c>
      <c r="B1540" t="s">
        <v>1549</v>
      </c>
      <c r="C1540" s="1">
        <v>38.36</v>
      </c>
      <c r="D1540" t="s">
        <v>1549</v>
      </c>
    </row>
    <row r="1541" spans="1:4" x14ac:dyDescent="0.2">
      <c r="A1541">
        <v>8010</v>
      </c>
      <c r="B1541" t="s">
        <v>1550</v>
      </c>
      <c r="C1541" s="1">
        <v>38.36</v>
      </c>
      <c r="D1541" t="s">
        <v>1550</v>
      </c>
    </row>
    <row r="1542" spans="1:4" x14ac:dyDescent="0.2">
      <c r="A1542">
        <v>8011</v>
      </c>
      <c r="B1542" t="s">
        <v>1551</v>
      </c>
      <c r="C1542" s="1">
        <v>40.49</v>
      </c>
      <c r="D1542" t="s">
        <v>1551</v>
      </c>
    </row>
    <row r="1543" spans="1:4" x14ac:dyDescent="0.2">
      <c r="A1543">
        <v>8012</v>
      </c>
      <c r="B1543" t="s">
        <v>1552</v>
      </c>
      <c r="C1543" s="1">
        <v>40.49</v>
      </c>
      <c r="D1543" t="s">
        <v>1552</v>
      </c>
    </row>
    <row r="1544" spans="1:4" x14ac:dyDescent="0.2">
      <c r="A1544">
        <v>8013</v>
      </c>
      <c r="B1544" t="s">
        <v>1553</v>
      </c>
      <c r="C1544" s="1">
        <v>33.86</v>
      </c>
      <c r="D1544" t="s">
        <v>1553</v>
      </c>
    </row>
    <row r="1545" spans="1:4" x14ac:dyDescent="0.2">
      <c r="A1545">
        <v>8014</v>
      </c>
      <c r="B1545" t="s">
        <v>1554</v>
      </c>
      <c r="C1545" s="1">
        <v>40.56</v>
      </c>
      <c r="D1545" t="s">
        <v>1554</v>
      </c>
    </row>
    <row r="1546" spans="1:4" x14ac:dyDescent="0.2">
      <c r="A1546">
        <v>8015</v>
      </c>
      <c r="B1546" t="s">
        <v>1555</v>
      </c>
      <c r="C1546" s="1">
        <v>38.99</v>
      </c>
      <c r="D1546" t="s">
        <v>1555</v>
      </c>
    </row>
    <row r="1547" spans="1:4" x14ac:dyDescent="0.2">
      <c r="A1547">
        <v>8016</v>
      </c>
      <c r="B1547" t="s">
        <v>1556</v>
      </c>
      <c r="C1547" s="1">
        <v>48.52</v>
      </c>
      <c r="D1547" t="s">
        <v>1556</v>
      </c>
    </row>
    <row r="1548" spans="1:4" x14ac:dyDescent="0.2">
      <c r="A1548">
        <v>8017</v>
      </c>
      <c r="B1548" t="s">
        <v>1557</v>
      </c>
      <c r="C1548" s="1">
        <v>47.79</v>
      </c>
      <c r="D1548" t="s">
        <v>1557</v>
      </c>
    </row>
    <row r="1549" spans="1:4" x14ac:dyDescent="0.2">
      <c r="A1549">
        <v>8018</v>
      </c>
      <c r="B1549" t="s">
        <v>1558</v>
      </c>
      <c r="C1549" s="1">
        <v>48.52</v>
      </c>
      <c r="D1549" t="s">
        <v>1558</v>
      </c>
    </row>
    <row r="1550" spans="1:4" x14ac:dyDescent="0.2">
      <c r="A1550">
        <v>8019</v>
      </c>
      <c r="B1550" t="s">
        <v>1559</v>
      </c>
      <c r="C1550" s="1">
        <v>48.52</v>
      </c>
      <c r="D1550" t="s">
        <v>1559</v>
      </c>
    </row>
    <row r="1551" spans="1:4" x14ac:dyDescent="0.2">
      <c r="A1551">
        <v>8020</v>
      </c>
      <c r="B1551" t="s">
        <v>1560</v>
      </c>
      <c r="C1551" s="1">
        <v>63.17</v>
      </c>
      <c r="D1551" t="s">
        <v>1560</v>
      </c>
    </row>
    <row r="1552" spans="1:4" x14ac:dyDescent="0.2">
      <c r="A1552">
        <v>8021</v>
      </c>
      <c r="B1552" t="s">
        <v>1561</v>
      </c>
      <c r="C1552" s="1">
        <v>82.92</v>
      </c>
      <c r="D1552" t="s">
        <v>1561</v>
      </c>
    </row>
    <row r="1553" spans="1:4" x14ac:dyDescent="0.2">
      <c r="A1553">
        <v>8022</v>
      </c>
      <c r="B1553" t="s">
        <v>1562</v>
      </c>
      <c r="C1553" s="1">
        <v>78.13</v>
      </c>
      <c r="D1553" t="s">
        <v>1562</v>
      </c>
    </row>
    <row r="1554" spans="1:4" x14ac:dyDescent="0.2">
      <c r="A1554">
        <v>8023</v>
      </c>
      <c r="B1554" t="s">
        <v>1563</v>
      </c>
      <c r="C1554" s="1">
        <v>84.67</v>
      </c>
      <c r="D1554" t="s">
        <v>1563</v>
      </c>
    </row>
    <row r="1555" spans="1:4" x14ac:dyDescent="0.2">
      <c r="A1555">
        <v>8024</v>
      </c>
      <c r="B1555" t="s">
        <v>1564</v>
      </c>
      <c r="C1555" s="1">
        <v>76.44</v>
      </c>
      <c r="D1555" t="s">
        <v>1564</v>
      </c>
    </row>
    <row r="1556" spans="1:4" x14ac:dyDescent="0.2">
      <c r="A1556">
        <v>8025</v>
      </c>
      <c r="B1556" t="s">
        <v>1565</v>
      </c>
      <c r="C1556" s="1">
        <v>72.33</v>
      </c>
      <c r="D1556" t="s">
        <v>1565</v>
      </c>
    </row>
    <row r="1557" spans="1:4" x14ac:dyDescent="0.2">
      <c r="A1557">
        <v>8026</v>
      </c>
      <c r="B1557" t="s">
        <v>1566</v>
      </c>
      <c r="C1557" s="1">
        <v>106.8</v>
      </c>
      <c r="D1557" t="s">
        <v>1566</v>
      </c>
    </row>
    <row r="1558" spans="1:4" x14ac:dyDescent="0.2">
      <c r="A1558">
        <v>8027</v>
      </c>
      <c r="B1558" t="s">
        <v>1567</v>
      </c>
      <c r="C1558" s="1">
        <v>78.67</v>
      </c>
      <c r="D1558" t="s">
        <v>1567</v>
      </c>
    </row>
    <row r="1559" spans="1:4" x14ac:dyDescent="0.2">
      <c r="A1559">
        <v>8028</v>
      </c>
      <c r="B1559" t="s">
        <v>1568</v>
      </c>
      <c r="C1559" s="1">
        <v>42.5</v>
      </c>
      <c r="D1559" t="s">
        <v>1568</v>
      </c>
    </row>
    <row r="1560" spans="1:4" x14ac:dyDescent="0.2">
      <c r="A1560">
        <v>8029</v>
      </c>
      <c r="B1560" t="s">
        <v>1569</v>
      </c>
      <c r="C1560" s="1">
        <v>61.58</v>
      </c>
      <c r="D1560" t="s">
        <v>1569</v>
      </c>
    </row>
    <row r="1561" spans="1:4" x14ac:dyDescent="0.2">
      <c r="A1561">
        <v>8030</v>
      </c>
      <c r="B1561" t="s">
        <v>1570</v>
      </c>
      <c r="C1561" s="1">
        <v>68.73</v>
      </c>
      <c r="D1561" t="s">
        <v>1570</v>
      </c>
    </row>
    <row r="1562" spans="1:4" x14ac:dyDescent="0.2">
      <c r="A1562">
        <v>8031</v>
      </c>
      <c r="B1562" t="s">
        <v>1571</v>
      </c>
      <c r="C1562" s="1">
        <v>51.23</v>
      </c>
      <c r="D1562" t="s">
        <v>1571</v>
      </c>
    </row>
    <row r="1563" spans="1:4" x14ac:dyDescent="0.2">
      <c r="A1563">
        <v>8032</v>
      </c>
      <c r="B1563" t="s">
        <v>1572</v>
      </c>
      <c r="C1563" s="1">
        <v>118.24</v>
      </c>
      <c r="D1563" t="s">
        <v>1572</v>
      </c>
    </row>
    <row r="1564" spans="1:4" x14ac:dyDescent="0.2">
      <c r="A1564">
        <v>8034</v>
      </c>
      <c r="B1564" t="s">
        <v>1573</v>
      </c>
      <c r="C1564" s="1">
        <v>92.9</v>
      </c>
      <c r="D1564" t="s">
        <v>1573</v>
      </c>
    </row>
    <row r="1565" spans="1:4" x14ac:dyDescent="0.2">
      <c r="A1565">
        <v>8045</v>
      </c>
      <c r="B1565" t="s">
        <v>1574</v>
      </c>
      <c r="C1565" s="1">
        <v>109.23</v>
      </c>
      <c r="D1565" t="s">
        <v>1574</v>
      </c>
    </row>
    <row r="1566" spans="1:4" x14ac:dyDescent="0.2">
      <c r="A1566">
        <v>8046</v>
      </c>
      <c r="B1566" t="s">
        <v>1575</v>
      </c>
      <c r="C1566" s="1">
        <v>59.49</v>
      </c>
      <c r="D1566" t="s">
        <v>1575</v>
      </c>
    </row>
    <row r="1567" spans="1:4" x14ac:dyDescent="0.2">
      <c r="A1567"/>
      <c r="B1567"/>
      <c r="D1567"/>
    </row>
    <row r="3516" spans="1:4" x14ac:dyDescent="0.2">
      <c r="A3516"/>
      <c r="B3516"/>
      <c r="D3516"/>
    </row>
    <row r="3517" spans="1:4" x14ac:dyDescent="0.2">
      <c r="A3517"/>
      <c r="B3517"/>
      <c r="D3517"/>
    </row>
    <row r="3518" spans="1:4" x14ac:dyDescent="0.2">
      <c r="A3518"/>
      <c r="B3518"/>
      <c r="D3518"/>
    </row>
    <row r="3519" spans="1:4" x14ac:dyDescent="0.2">
      <c r="A3519"/>
      <c r="B3519"/>
      <c r="D3519"/>
    </row>
    <row r="3520" spans="1:4" x14ac:dyDescent="0.2">
      <c r="A3520"/>
      <c r="B3520"/>
      <c r="D3520"/>
    </row>
    <row r="3521" spans="1:4" x14ac:dyDescent="0.2">
      <c r="A3521"/>
      <c r="B3521"/>
      <c r="D3521"/>
    </row>
    <row r="3522" spans="1:4" x14ac:dyDescent="0.2">
      <c r="A3522"/>
      <c r="B3522"/>
      <c r="D3522"/>
    </row>
    <row r="3523" spans="1:4" x14ac:dyDescent="0.2">
      <c r="A3523"/>
      <c r="B3523"/>
      <c r="D3523"/>
    </row>
  </sheetData>
  <sheetProtection selectLockedCells="1"/>
  <phoneticPr fontId="5" type="noConversion"/>
  <conditionalFormatting sqref="A123">
    <cfRule type="expression" dxfId="8" priority="8" stopIfTrue="1">
      <formula>$A123&lt;&gt;#REF!</formula>
    </cfRule>
  </conditionalFormatting>
  <conditionalFormatting sqref="C2:C1324 C1438:C1441 C1449:C1715 C1326:C1436 C1443:C1444">
    <cfRule type="expression" dxfId="7" priority="9" stopIfTrue="1">
      <formula>$C2&lt;&gt;#REF!</formula>
    </cfRule>
  </conditionalFormatting>
  <conditionalFormatting sqref="C1437">
    <cfRule type="expression" dxfId="6" priority="7" stopIfTrue="1">
      <formula>$C1437&lt;&gt;#REF!</formula>
    </cfRule>
  </conditionalFormatting>
  <conditionalFormatting sqref="C1445">
    <cfRule type="expression" dxfId="5" priority="6" stopIfTrue="1">
      <formula>$C1445&lt;&gt;#REF!</formula>
    </cfRule>
  </conditionalFormatting>
  <conditionalFormatting sqref="C1446">
    <cfRule type="expression" dxfId="4" priority="5" stopIfTrue="1">
      <formula>$C1446&lt;&gt;#REF!</formula>
    </cfRule>
  </conditionalFormatting>
  <conditionalFormatting sqref="C1325">
    <cfRule type="expression" dxfId="3" priority="4" stopIfTrue="1">
      <formula>$C1325&lt;&gt;#REF!</formula>
    </cfRule>
  </conditionalFormatting>
  <conditionalFormatting sqref="C1442">
    <cfRule type="expression" dxfId="2" priority="3" stopIfTrue="1">
      <formula>$C1442&lt;&gt;#REF!</formula>
    </cfRule>
  </conditionalFormatting>
  <conditionalFormatting sqref="C1448">
    <cfRule type="expression" dxfId="1" priority="2" stopIfTrue="1">
      <formula>$C1448&lt;&gt;#REF!</formula>
    </cfRule>
  </conditionalFormatting>
  <conditionalFormatting sqref="C1447">
    <cfRule type="expression" dxfId="0" priority="1" stopIfTrue="1">
      <formula>$C1447&lt;&gt;#REF!</formula>
    </cfRule>
  </conditionalFormatting>
  <pageMargins left="0.78740157480314965" right="0.78740157480314965" top="0.19685039370078741" bottom="0.19685039370078741" header="0" footer="0"/>
  <pageSetup paperSize="9" scale="65" orientation="portrait" horizontalDpi="4294967293" r:id="rId1"/>
  <headerFooter alignWithMargins="0"/>
  <rowBreaks count="1" manualBreakCount="1">
    <brk id="90"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93</vt:i4>
      </vt:variant>
    </vt:vector>
  </HeadingPairs>
  <TitlesOfParts>
    <vt:vector size="97" baseType="lpstr">
      <vt:lpstr>Startseite</vt:lpstr>
      <vt:lpstr>Konfigurator</vt:lpstr>
      <vt:lpstr>Datenbank</vt:lpstr>
      <vt:lpstr>AFM-Artikel</vt:lpstr>
      <vt:lpstr>AL1000_</vt:lpstr>
      <vt:lpstr>AL1020_</vt:lpstr>
      <vt:lpstr>AL1040_</vt:lpstr>
      <vt:lpstr>AL1060_</vt:lpstr>
      <vt:lpstr>AL1080_</vt:lpstr>
      <vt:lpstr>AL1100_</vt:lpstr>
      <vt:lpstr>AL1120_</vt:lpstr>
      <vt:lpstr>AL1140_</vt:lpstr>
      <vt:lpstr>AL1160_</vt:lpstr>
      <vt:lpstr>AL1180_</vt:lpstr>
      <vt:lpstr>AL1200_</vt:lpstr>
      <vt:lpstr>AL1220_</vt:lpstr>
      <vt:lpstr>AL1240_</vt:lpstr>
      <vt:lpstr>AL1260_</vt:lpstr>
      <vt:lpstr>AL1280_</vt:lpstr>
      <vt:lpstr>AL1300_</vt:lpstr>
      <vt:lpstr>AL1320_</vt:lpstr>
      <vt:lpstr>AL1340_</vt:lpstr>
      <vt:lpstr>AL1360_</vt:lpstr>
      <vt:lpstr>AL1380_</vt:lpstr>
      <vt:lpstr>AL1400_</vt:lpstr>
      <vt:lpstr>AL1420_</vt:lpstr>
      <vt:lpstr>AL1440_</vt:lpstr>
      <vt:lpstr>AL1460_</vt:lpstr>
      <vt:lpstr>AL1480_</vt:lpstr>
      <vt:lpstr>AL1500_</vt:lpstr>
      <vt:lpstr>AL1520_</vt:lpstr>
      <vt:lpstr>AL1540_</vt:lpstr>
      <vt:lpstr>AL1560_</vt:lpstr>
      <vt:lpstr>AL1580_</vt:lpstr>
      <vt:lpstr>AL1600_</vt:lpstr>
      <vt:lpstr>AL1620_</vt:lpstr>
      <vt:lpstr>AL200_</vt:lpstr>
      <vt:lpstr>AL220_</vt:lpstr>
      <vt:lpstr>AL240_</vt:lpstr>
      <vt:lpstr>AL260_</vt:lpstr>
      <vt:lpstr>AL280_</vt:lpstr>
      <vt:lpstr>AL300_</vt:lpstr>
      <vt:lpstr>AL320_</vt:lpstr>
      <vt:lpstr>AL340_</vt:lpstr>
      <vt:lpstr>AL360_</vt:lpstr>
      <vt:lpstr>AL380_</vt:lpstr>
      <vt:lpstr>AL400_</vt:lpstr>
      <vt:lpstr>AL420_</vt:lpstr>
      <vt:lpstr>AL440_</vt:lpstr>
      <vt:lpstr>AL460_</vt:lpstr>
      <vt:lpstr>AL480_</vt:lpstr>
      <vt:lpstr>AL500_</vt:lpstr>
      <vt:lpstr>AL520_</vt:lpstr>
      <vt:lpstr>AL540_</vt:lpstr>
      <vt:lpstr>AL560_</vt:lpstr>
      <vt:lpstr>AL580_</vt:lpstr>
      <vt:lpstr>AL600_</vt:lpstr>
      <vt:lpstr>AL620_</vt:lpstr>
      <vt:lpstr>AL640_</vt:lpstr>
      <vt:lpstr>AL660_</vt:lpstr>
      <vt:lpstr>AL680_</vt:lpstr>
      <vt:lpstr>AL700_</vt:lpstr>
      <vt:lpstr>AL720_</vt:lpstr>
      <vt:lpstr>AL740_</vt:lpstr>
      <vt:lpstr>AL760_</vt:lpstr>
      <vt:lpstr>AL780_</vt:lpstr>
      <vt:lpstr>AL800_</vt:lpstr>
      <vt:lpstr>AL820_</vt:lpstr>
      <vt:lpstr>AL840_</vt:lpstr>
      <vt:lpstr>AL860_</vt:lpstr>
      <vt:lpstr>AL880_</vt:lpstr>
      <vt:lpstr>AL900_</vt:lpstr>
      <vt:lpstr>AL920_</vt:lpstr>
      <vt:lpstr>AL940_</vt:lpstr>
      <vt:lpstr>AL960_</vt:lpstr>
      <vt:lpstr>AL980_</vt:lpstr>
      <vt:lpstr>Alu_Ja_Nein</vt:lpstr>
      <vt:lpstr>Auswahl_1140</vt:lpstr>
      <vt:lpstr>Auswählen</vt:lpstr>
      <vt:lpstr>Konfigurator!Druckbereich</vt:lpstr>
      <vt:lpstr>Startseite!Druckbereich</vt:lpstr>
      <vt:lpstr>HDMI300_ST_KU</vt:lpstr>
      <vt:lpstr>Ja_Nein</vt:lpstr>
      <vt:lpstr>Liste_Anschlussfelder</vt:lpstr>
      <vt:lpstr>Liste_Zusammenstellung</vt:lpstr>
      <vt:lpstr>Menge_Module</vt:lpstr>
      <vt:lpstr>Montage_und_Beschriftung</vt:lpstr>
      <vt:lpstr>Rabatt</vt:lpstr>
      <vt:lpstr>Schuko_Wieland</vt:lpstr>
      <vt:lpstr>Test_1161</vt:lpstr>
      <vt:lpstr>Test_1162</vt:lpstr>
      <vt:lpstr>Test_1163</vt:lpstr>
      <vt:lpstr>Test_1164</vt:lpstr>
      <vt:lpstr>Test_1165</vt:lpstr>
      <vt:lpstr>Test_1166</vt:lpstr>
      <vt:lpstr>Test_1167</vt:lpstr>
      <vt:lpstr>unten_hinten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 Beyer</dc:creator>
  <cp:lastModifiedBy>Holger Heide</cp:lastModifiedBy>
  <cp:lastPrinted>2010-09-30T13:03:38Z</cp:lastPrinted>
  <dcterms:created xsi:type="dcterms:W3CDTF">2010-07-09T12:37:26Z</dcterms:created>
  <dcterms:modified xsi:type="dcterms:W3CDTF">2017-11-03T09:30:15Z</dcterms:modified>
</cp:coreProperties>
</file>